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CENTRAL DATA (S)\Resilience\Transport\LCWIP\Draft LCWIP 2023\"/>
    </mc:Choice>
  </mc:AlternateContent>
  <xr:revisionPtr revIDLastSave="0" documentId="13_ncr:1_{7B9F1B87-C70B-4A42-A938-91F0FA498279}" xr6:coauthVersionLast="47" xr6:coauthVersionMax="47" xr10:uidLastSave="{00000000-0000-0000-0000-000000000000}"/>
  <bookViews>
    <workbookView xWindow="-110" yWindow="-110" windowWidth="19420" windowHeight="10420" activeTab="2" xr2:uid="{5950E11F-A020-4B77-BD7F-579825F9ED2F}"/>
  </bookViews>
  <sheets>
    <sheet name="RST" sheetId="2" r:id="rId1"/>
    <sheet name="WRAT" sheetId="4" r:id="rId2"/>
    <sheet name="Design + Rankings" sheetId="1" r:id="rId3"/>
    <sheet name="Design Weightings" sheetId="5" r:id="rId4"/>
  </sheets>
  <definedNames>
    <definedName name="_xlnm._FilterDatabase" localSheetId="2" hidden="1">'Design + Rankings'!$A$1:$T$24</definedName>
    <definedName name="_Hlk92874663" localSheetId="0">RST!$A$21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1" l="1"/>
  <c r="P10" i="1"/>
  <c r="Q7" i="1"/>
  <c r="Q6" i="1"/>
  <c r="Q5" i="1"/>
  <c r="Q2" i="1"/>
  <c r="P9" i="1"/>
  <c r="V9" i="1" s="1"/>
  <c r="P6" i="1"/>
  <c r="P5" i="1"/>
  <c r="P2" i="1"/>
  <c r="O10" i="1"/>
  <c r="O9" i="1"/>
  <c r="N5" i="1"/>
  <c r="V5" i="1" s="1"/>
  <c r="N4" i="1"/>
  <c r="N3" i="1"/>
  <c r="V3" i="1"/>
  <c r="V4" i="1"/>
  <c r="V7" i="1"/>
  <c r="V8" i="1"/>
  <c r="V11" i="1"/>
  <c r="U10" i="1"/>
  <c r="U8" i="1"/>
  <c r="U7" i="1"/>
  <c r="U6" i="1"/>
  <c r="U5" i="1"/>
  <c r="U9" i="1"/>
  <c r="U4" i="1"/>
  <c r="U3" i="1"/>
  <c r="U2" i="1"/>
  <c r="V6" i="1" l="1"/>
  <c r="V2" i="1"/>
  <c r="V10" i="1"/>
  <c r="W11" i="1"/>
  <c r="U11" i="1"/>
  <c r="T11" i="1"/>
  <c r="S11" i="1"/>
  <c r="R11" i="1"/>
  <c r="Q11" i="1"/>
  <c r="P11" i="1"/>
  <c r="O11" i="1"/>
  <c r="N11" i="1"/>
  <c r="F11" i="1" l="1"/>
  <c r="D11" i="1"/>
  <c r="K12" i="4"/>
  <c r="K16" i="2"/>
  <c r="N10" i="1" l="1"/>
  <c r="T10" i="1"/>
  <c r="S10" i="1"/>
  <c r="R10" i="1"/>
  <c r="Q9" i="1"/>
  <c r="N9" i="1"/>
  <c r="R9" i="1"/>
  <c r="T9" i="1"/>
  <c r="S9" i="1"/>
  <c r="Q8" i="1"/>
  <c r="P8" i="1"/>
  <c r="O8" i="1"/>
  <c r="N8" i="1"/>
  <c r="R8" i="1"/>
  <c r="S8" i="1"/>
  <c r="T8" i="1"/>
  <c r="T7" i="1"/>
  <c r="P7" i="1"/>
  <c r="O7" i="1"/>
  <c r="N7" i="1"/>
  <c r="S7" i="1" l="1"/>
  <c r="R7" i="1"/>
  <c r="T6" i="1"/>
  <c r="S6" i="1"/>
  <c r="O6" i="1"/>
  <c r="N2" i="1"/>
  <c r="N6" i="1"/>
  <c r="R6" i="1"/>
  <c r="R5" i="1"/>
  <c r="O5" i="1"/>
  <c r="T5" i="1"/>
  <c r="S5" i="1"/>
  <c r="O2" i="1"/>
  <c r="T4" i="1"/>
  <c r="S4" i="1"/>
  <c r="R4" i="1"/>
  <c r="Q4" i="1"/>
  <c r="P4" i="1"/>
  <c r="O4" i="1"/>
  <c r="T3" i="1"/>
  <c r="S3" i="1"/>
  <c r="R3" i="1"/>
  <c r="Q3" i="1"/>
  <c r="P3" i="1"/>
  <c r="O3" i="1"/>
  <c r="R2" i="1"/>
  <c r="S12" i="5"/>
  <c r="S3" i="5"/>
  <c r="W5" i="1" l="1"/>
  <c r="W10" i="1"/>
  <c r="W7" i="1"/>
  <c r="W9" i="1"/>
  <c r="W8" i="1"/>
  <c r="W3" i="1"/>
  <c r="W4" i="1"/>
  <c r="W6" i="1"/>
  <c r="T2" i="1"/>
  <c r="S2" i="1"/>
  <c r="C2" i="5"/>
  <c r="E2" i="5"/>
  <c r="G2" i="5"/>
  <c r="I2" i="5"/>
  <c r="K2" i="5"/>
  <c r="M2" i="5"/>
  <c r="O2" i="5"/>
  <c r="Q2" i="5"/>
  <c r="A2" i="5"/>
  <c r="K3" i="4"/>
  <c r="C3" i="1"/>
  <c r="C4" i="1"/>
  <c r="C5" i="1"/>
  <c r="C6" i="1"/>
  <c r="C7" i="1"/>
  <c r="C8" i="1"/>
  <c r="C9" i="1"/>
  <c r="C10" i="1"/>
  <c r="C2" i="1"/>
  <c r="F3" i="1"/>
  <c r="F4" i="1"/>
  <c r="F5" i="1"/>
  <c r="F6" i="1"/>
  <c r="F7" i="1"/>
  <c r="F8" i="1"/>
  <c r="F9" i="1"/>
  <c r="F10" i="1"/>
  <c r="F2" i="1"/>
  <c r="K4" i="4"/>
  <c r="K5" i="4"/>
  <c r="K6" i="4"/>
  <c r="K7" i="4"/>
  <c r="K8" i="4"/>
  <c r="K9" i="4"/>
  <c r="K10" i="4"/>
  <c r="K11" i="4"/>
  <c r="W2" i="1" l="1"/>
  <c r="K15" i="2"/>
  <c r="D10" i="1" s="1"/>
  <c r="J12" i="2"/>
  <c r="D14" i="2"/>
  <c r="C12" i="2"/>
  <c r="D13" i="2" s="1"/>
  <c r="E12" i="2" s="1"/>
  <c r="C6" i="2"/>
  <c r="K14" i="2"/>
  <c r="K13" i="2"/>
  <c r="D8" i="2"/>
  <c r="D7" i="2"/>
  <c r="K11" i="2"/>
  <c r="D8" i="1" s="1"/>
  <c r="K10" i="2"/>
  <c r="D7" i="1" s="1"/>
  <c r="K9" i="2"/>
  <c r="D6" i="1" s="1"/>
  <c r="J6" i="2"/>
  <c r="K8" i="2"/>
  <c r="K7" i="2"/>
  <c r="K5" i="2"/>
  <c r="D4" i="1" s="1"/>
  <c r="K4" i="2"/>
  <c r="D3" i="1" s="1"/>
  <c r="K3" i="2"/>
  <c r="D2" i="1" s="1"/>
  <c r="Y2" i="1" l="1"/>
  <c r="Y11" i="1"/>
  <c r="H6" i="2"/>
  <c r="I12" i="2"/>
  <c r="E6" i="2"/>
  <c r="K6" i="2" s="1"/>
  <c r="D5" i="1" s="1"/>
  <c r="G12" i="2"/>
  <c r="F6" i="2"/>
  <c r="F12" i="2"/>
  <c r="I6" i="2"/>
  <c r="H12" i="2"/>
  <c r="G6" i="2"/>
  <c r="Y8" i="1"/>
  <c r="Y5" i="1"/>
  <c r="Y10" i="1"/>
  <c r="Y3" i="1"/>
  <c r="Y7" i="1"/>
  <c r="Y9" i="1"/>
  <c r="Y4" i="1"/>
  <c r="Y6" i="1"/>
  <c r="E12" i="1"/>
  <c r="E13" i="1"/>
  <c r="E14" i="1"/>
  <c r="E15" i="1"/>
  <c r="E16" i="1"/>
  <c r="E17" i="1"/>
  <c r="K12" i="2" l="1"/>
  <c r="D9" i="1" s="1"/>
</calcChain>
</file>

<file path=xl/sharedStrings.xml><?xml version="1.0" encoding="utf-8"?>
<sst xmlns="http://schemas.openxmlformats.org/spreadsheetml/2006/main" count="188" uniqueCount="125">
  <si>
    <t>Route Name</t>
  </si>
  <si>
    <t>Route #</t>
  </si>
  <si>
    <t>Length (km)</t>
  </si>
  <si>
    <t>Directness</t>
  </si>
  <si>
    <t>Gradient</t>
  </si>
  <si>
    <t>Safety</t>
  </si>
  <si>
    <t>Connectivity</t>
  </si>
  <si>
    <t>Comfort</t>
  </si>
  <si>
    <t>Critical Junctions</t>
  </si>
  <si>
    <t>TOTAL</t>
  </si>
  <si>
    <t>Route 1</t>
  </si>
  <si>
    <t>Route 2</t>
  </si>
  <si>
    <t>Route 3</t>
  </si>
  <si>
    <t>Route 4*</t>
  </si>
  <si>
    <t>Route 4A</t>
  </si>
  <si>
    <t>4A</t>
  </si>
  <si>
    <t>Route 4B</t>
  </si>
  <si>
    <t>4B</t>
  </si>
  <si>
    <t>Route 5</t>
  </si>
  <si>
    <t>Route 6</t>
  </si>
  <si>
    <t>Route 7</t>
  </si>
  <si>
    <t>Route 8*</t>
  </si>
  <si>
    <t>Route 8A</t>
  </si>
  <si>
    <t>8A</t>
  </si>
  <si>
    <t>Route 8B</t>
  </si>
  <si>
    <t>8B</t>
  </si>
  <si>
    <t>Route 9</t>
  </si>
  <si>
    <t>*Route 4 and Route 8 scores are weighted averages based on the route length of both sections</t>
  </si>
  <si>
    <t>LCWIP Town</t>
  </si>
  <si>
    <t>Attractiveness</t>
  </si>
  <si>
    <t>Coherence</t>
  </si>
  <si>
    <t>Route 4</t>
  </si>
  <si>
    <t>Route 8</t>
  </si>
  <si>
    <t>Alignment</t>
  </si>
  <si>
    <t>RST Links</t>
  </si>
  <si>
    <t>RST Junctions</t>
  </si>
  <si>
    <t>WRAT Links</t>
  </si>
  <si>
    <t xml:space="preserve">Current Conditions </t>
  </si>
  <si>
    <t>Speed Limit (s) (mph)</t>
  </si>
  <si>
    <t>Route Traffic Volumes</t>
  </si>
  <si>
    <t>Design Priority (0-3 years)</t>
  </si>
  <si>
    <t>General Design Recommendations (3-8years)</t>
  </si>
  <si>
    <t>Design Maximum (8+ years)</t>
  </si>
  <si>
    <t>Design Notes</t>
  </si>
  <si>
    <t>Design Urgency</t>
  </si>
  <si>
    <t>Scale of Benefit</t>
  </si>
  <si>
    <t>Timescale</t>
  </si>
  <si>
    <t>%</t>
  </si>
  <si>
    <t>Route Ranking</t>
  </si>
  <si>
    <t>Vallis Road to Marketplace to Warminster Road/Rail Station via River Walk</t>
  </si>
  <si>
    <t>Investigate traffic calming on Marketplace - for instance bus gate. This will require a review of town centre parking/access arrangements.
Investigate Low Traffic Neighbourhood approach in neighbourhood surrounding Whatcombe Road - would enable lower traffic conditions and therefore improve conditions for cycling in area</t>
  </si>
  <si>
    <t>Frome Community College to Mount Pleasant via Bath Road and Keyford</t>
  </si>
  <si>
    <t xml:space="preserve">Route 2 is a busy route which bisects Frome Town Centre and runs north to south between Frome Community College and Mount Pleasant (nr. Marston Industrial Estate). The northern half of the route follows the B3090 corridor (Bath Road, Fromefield, North Parade) which is the main vehicular corridor into Frome town centre from the north. There is no segregated cycling infrastructure meaning cyclists are required to mix with vehicular traffic and navigate busy junctions with large corner radii and multiple lanes of traffic. The northern section along Bath Road has inconsistent footway provision and a lack of crossing points. 
The central section of the route along Marketplace is subject to a 20mph speed limit, although traffic volumes are still high. Crossing provision for pedestrians within the town centre (across Marketplace) is inconsistent could be improved to better align with desire lines. 
The southern section of the route is similar in character to the northern section, with high traffic volumes. Pedestrians are required to navigate inconsistent and at times narrow footway provision with limited separation from vehicular traffic. The critical issue to tackle on this section of the route is the Cornerhouse / Gore Hedge junction. These are notorious within the town for creating a particularly hostile environments for both pedestrians and cyclists. 
The design scope for improving on-street conditions for cycling is limited due to the historic, constrained highways layout of the corridor. The focus therefore for improvement should on a consistent corridor-wide approach which creates a slower and calmer street environment. </t>
  </si>
  <si>
    <t>Review layout of the Cornerhouse/ Gorehedge/ Keyford junctions and simplify the layout while improving provision for pedestrians and cyclists, in particular ensuring crossing facilities on each arm.
Review layout of Bath Road / Rodden Road junction to improve conditions for pedestrians and cyclists. This could include tightening geometry, improving the crossing provision, investigate potential for protected cycle facilities. 
Review crossing points at all key junctions along the route e.g. Bath Road/Rodden Road, Gorehedge, B3092/Rossiter's Hill/Locks Hill. Including lengthening Green Man time at Rossiter's Hill signal junction.
Introduce controlled crossing on Culver Hill to provide connection into The Dippy. 
Consider corridor-wide 20mph speed limit - potentially as part of a wider town-wide 20mph application.</t>
  </si>
  <si>
    <t xml:space="preserve">Review footway provision and footway widths to ensure continuous footways of at least 2m in width are provided where feasible throughout corridor.
Address B3090 Corridor (Bath Road, North Parade) and B3092 (Keyford) corridors to improve conditions for walking and cycling. Improvements should focus on improved crossing facilities, side-road treatments, tighten geometry at side-road junctions, consideration of 20mph speed limit, centre-line removal and footway widening where possible.
Investigate potential for providing protected cycle facilities along B3090 Bath Road corridor to connect with existing provision near Frome Community Hospital. The carriageway width is wide in places and more space could be gained by removing central hatching and preventing on-street parking.
Improve Marketplace pedestrian crossing along desire line between Stony St and Cheap St.
Provide controlled crossing points on all arms of Locks Hill/Culver Hill junction. Review scope for introducing northbound contraflow cycle facilities between Crown Gardens - Locks Hill (on Keyford). 
Gateway improvements for 30mph entrance to town nr. to Mount Pleasant junction - to be considered alongside feasibility of a town-wide 20mph limit. 
Rationalise junction of Bath Road/Princess Anne Road to reduce crossing distances and provide controlled cycle infrastructure </t>
  </si>
  <si>
    <t xml:space="preserve">Investigate traffic calming on Marketplace - for instance bus gate. This will require a review of town centre parking/access arrangements but could enable a low-traffic town centre with significant wider benefits </t>
  </si>
  <si>
    <t>Vallis Trading Estate to Warminster Road via Vallis Road, Christchurch St and Portway</t>
  </si>
  <si>
    <t xml:space="preserve">This route runs in a west to east alignment, following Vallis Road, Christchurch St and Portway. Similarly to Route 2, this is a busy route as it follows a key vehicular corridor to/from the town centre. There is no dedicated cycling infrastructure at present and therefore the traffic volumes present a barrier to cycling. Route 3 intersects with Route 2 at the Cornerhouse junction which as previously mentioned is hostile for both pedestrians and cyclists and should be considered a critical issue that should be addressed.
The provision for pedestrians along this route is also inconsistent, with Portway in particular suffering from disappearing and narrow footways, owing in part to the constraints of its historic streetscape. Crossing provision is also inconsistent, particularly on the eastern half of the route which exacerbates severance and forms a barrier to access to Frome Rail Station. 
The historic and constrained highways environment limits the scope for installation of dedicated cycle facilities. The overarching focus of design improvements therefore should be on lowering speed limits, increasing crossing opportunities and calming the corridor to feel more comfortable for on-street cycling conditions. </t>
  </si>
  <si>
    <t xml:space="preserve">Review crossing points at all key junctions along route, including Station Approach, Cornerhouse junction, Badcox, and signalised junctions along Portway. As a minimum, controlled crossing points should be provided on all arms of these junction/crossing points.
Provide additional controlled crossing point at Catherine St / Nunney Road / Weymouth Road junction and de-clutter footway.
Consider conversion of Vallis Way/Broadway to a priority junction with controlled crossings on all arms. 
Review layout of the Cornerhosue and Gore Hedge junctions and simplify the layout while improving provision for pedestrians and cyclists, in particular ensuring crossing facilities on each arm (as per Route 2 recommendations) 
</t>
  </si>
  <si>
    <t xml:space="preserve">Address A362 (Portway), Christchurch Road and Vallis Road corridors to improve conditions for walking and cycling. Improvements should focus on improved crossing facilities, side-road treatments, tighten geometry at side-road junctions, consideration of 20mph speed limit, centre-line removal and footway widening where possible.
Investigate whether Portway/Vicarage St junction needs to be a roundabout and whether there is a solution that is more pedestrian/cycle friendly. The Saxondale application proposes realigning this junction and converting Vicarage Street to one-way traffic.
Rationalise/simplify junction of Selwood Road/Vallis Way/Naish's Street to include raised table and/or controlled crossing. Apply similar approach to junction of Robins Lane and Vallis Road. </t>
  </si>
  <si>
    <t xml:space="preserve">Nunney Road/Catherine Street/Palmer Street </t>
  </si>
  <si>
    <t>Route 4 connects the proposed School Streets area surrounding Critchill to Frome town centre (Catherine Street) and beyond to Vicarage Street. There are two alignment options to the initial section of the route, which can either follow Weymouth Road or Nunney Road.
While there is no dedicated cycling infrastructure, the majority of the route follows residential, lightly trafficked and low-speed streets. The design recommendations for Route 4 therefore are concentrated on addressing interface with busier roads which intersect Route 4, and also some linear design recommendations on the residential streets. 
The crossing at Broadway to access the central section of the route along Catherine Street will need to be considered as a key design intervention to ensure that this severance feature is overcome. While Catherine Street is a pleasant walking environment, it is limited by narrow footways and narrow carriageway widths due to its historic streetscape. Likewise, footways along Vicarage Road at the eastern extent of the route are narrow at present, however here there is a greater scope to widen due to the more generous carriageway width. The town centre is an attractive walking environment, with several shops and eateries. The narrow footways, gradient and cobbled carriageway might create access issues for some users however.</t>
  </si>
  <si>
    <t>Consider design of existing roundabout junction of Vicarage Street/Garsdale/Portway and conversion of roundabout to a priority junction - this would also complement LCWIP Route 3.
Provide additional controlled crossing point at Catherine St / Nunney Road / Weymouth Road junction and de-clutter footway.
Introduce raised table pedestrian crossing on Weymouth Road to facilitate pedestrian crossing into Victoria Park.
Review pedestrian crossing on Bath Road between Palmer Street and Gentle Street to see if there is a solution that follows the desire line.</t>
  </si>
  <si>
    <t>Investigate LTN within entire School Streets pilot area.
Investigate restricting vehicular access to Palmer Street / Stony Street (consideration of servicing/deliveries required).</t>
  </si>
  <si>
    <t>Warminster Road to Frome Community Hospital via Rodden Road</t>
  </si>
  <si>
    <t xml:space="preserve">Route 5 is a short route connecting the terminus of Routes 1 and 3 at Warminster Road to Route 6, outside Frome Community Hospital. The majority of the route follows Rodden Road, which is a moderately trafficked residential distributor road connecting Warminster Road to Berkley Road. At the northern end of Rodden Road, there is a 4-way signalised crossroads junction with Berkley Road with crossing provision for pedestrians, however no dedicated cycling facilities. 
While there is consistent footway provision along Rodden Road south of Berkley Road, it is generally poorly surfaced with a large number of footway crossovers. There was also instances of footway parking reducing clearance widths for pedestrians. Interventions along this route should therefore focus on improving the existing pedestrian infrastructure by formalising existing parking arrangements, resurfacing footways and ensuring dropped kerbs and tactile paving are provided as a minimum at side road junctions. </t>
  </si>
  <si>
    <t>Provide pedestrian crossing at Rodden Road - Railway Bridge to get pedestrians from south-western to north-eastern footway.
Increase green man times at Berkley Road junction and provide dedicated facilities for cyclists (advanced stop lines, dedicated crossing points?).</t>
  </si>
  <si>
    <t>Resurface footways and review side road treatments along route and ensure dropped kerbs + tactile paving at a minimum. 
Extend Rodden Road shared-use path from Community Hospital to Berkley Road junction + upgrade to LTN compliant facility where peds/cyclists are separated if carriageway width allows. This could link up with Route 2 to provide protected facilities for the length of Bath Road/Rodden Road to improve access to key trip generators (Community Hospital, Community College/Leisure Centre).
Reduce vehicle speeds along Rodden Road (south of Berkley Road) by implementing 20mph speed limit and traffic calming through centre-line removal, formalising on-street parking with associated public realm improvements + footway widening where possible.</t>
  </si>
  <si>
    <t>Spring Road to Commerce Park via Showfield and Brunel Way</t>
  </si>
  <si>
    <t xml:space="preserve">This route runs in a south - north alignment, providing a connection between Frome Community Hospital and Commerce Park to the north. The majority of the route follows shared-use, traffic free paths which traverse the Showfield Playing Fields and the residential estate to the north and south of Brunel Way. 
The initial section of the route follows Spring Road, which is modal-filtered residential street and therefore a low-traffic environment. The route then utilises a short-section of shared-use path alongside Rodden Road, before following traffic-free paths to Brunel Way. This results in the route being a more direct alternative to travelling by private vehicle. After a short section on Brunel Way, which is a moderately trafficked residential distributor road, the route utilises an existing shared-use path to Commerce Park. A short-section of this section of the route is currently unsurfaced and unlit, however it is understood that it will be improved as part of nearby planned commercial development. 
</t>
  </si>
  <si>
    <t xml:space="preserve">Upgrade unsurfaced section of footpath to Commerce Park to shared-use route at least 3m in width (if possible) - delivered through proposed commercial development. Review access onto Coalway Lane shared use route from Commerce Park and reconfigure/remove railings and ensure accessible for all users. 
Provision of raised table crossing point with tactile paving on Forest Road to facilitate walking/cycling route between Showfield and Brunel Way.
Improve transition between Brunel Way and shared use route to Forest Road by introducing dropped kerb + associated signage/road markings.
Improve existing crossing of Fromefield/Spring Road/Rodden Road junction to incorporate controlled pedestrian and cycle crossing of Fromefield. Design should also reduce tightened junction radii and continuous footway treatments on Spring Road/Rodden Road arms. </t>
  </si>
  <si>
    <t xml:space="preserve">Widening of shared-use route through Showfield and onwards to Brunel Way to achieve minimum width of 3m (where possible). Provision of surface markings to denote shared use route, enforce pedestrian priority and encourage slower cycling speeds.
Investigate lighting solutions for route through Showfield and north of Stonebridge Drive.
Investigate potential for segregated cycle facilities on Brunel Way, or alternatively traffic calming/speed reduction measures (20mph) to bring in line with LTN 1/20.
Provide wayfinding along route to direct pedestrians &amp; cyclists to existing route to Commerce Park. Also wayfinding to signify quiet route from Brunel Way to town centre. </t>
  </si>
  <si>
    <t>Investigate potential for Low Traffic Neighbourhood in Brunel Way area of Frome.</t>
  </si>
  <si>
    <t>Marketplace to Bath Road via Spring Road and Grange Road</t>
  </si>
  <si>
    <t xml:space="preserve">Route 7 provides a north-south connection between Frome Community College and the town centre, utilising a quieter  route alignment to the busy B3090 corridor (route 2). 
The initial section of the route cuts through the Cheese and Grain car park and then follows the shared-use and traffic-free River Path. This is already a popular route for pedestrians and cyclists, however is unlit at present which presents a barrier to its use during the winter/night-time, and path's existing width is often &lt;3m. 
The central section of the route follows Spring Lane/Spring Road. There is an existing modal filter in Spring Road which creates a pleasant low-traffic environment for walking and cycling. Any improvements here should focus on enhancing/reinforcing the existing low-traffic environment, for instance by looking at public realm improvements. 
The final section of the route follows quiet residential streets and is therefore suitable for on-carriageway cycling. Neighbourhood-based measures should be explored to further enhance this as a low-traffic alternative to the B3090. Although footway provision is consistent and direct, there is a lack of sufficient dropped kerb/tactile information at side road crossings which indicate that the basic functionality of the walking network could be improved. </t>
  </si>
  <si>
    <t xml:space="preserve">Provide controlled crossing point to facilitate route between Spring Road and River Path across Welshmill Road.
Improve transition from Welshmill Lane onto River Path by increasing width of path, widening dropped kerb and raising crossing point to footway level with existing guardrailing removed. 
</t>
  </si>
  <si>
    <t>Review side road treatments along route and ensure consistency and/or provision of dropped kerbs + tactile paving at a minimum.
Review footway provision along Leys Lane/Grange Road to ensure surface is smooth and footways are continuous (i.e. no gaps in provision), or informal crossing points are provided where footway provision ends. 
Investigate potential for lighting solution along River Path to ensure route is usable year-round.
Extend 20mph speed limit to cover Welshmill Road/Welshmill Lane. Introduce 20mph limit within Spring Road/Leys Lane/Grange Road residential area.
Wayfinding to signify quiet alternative route between Bath Road and town centre/River Path.</t>
  </si>
  <si>
    <t>Investigate potential for Low Traffic Neighbourhood between Welshmill Road and Bath Road.</t>
  </si>
  <si>
    <t>Vallis Road  to Portway/River Frome via Somerset Road, Lower Keyford and Adderwell</t>
  </si>
  <si>
    <t>Route 8 connects Vallis Road in the west of Frome to Portway in the east of Frome, via Nunney Road, Victoria Park and Keyford. It is a long route, measuring 3.7km in length. 
The initial section of the route is primarily residential in character, with low to moderate traffic volumes and low vehicle speeds. Much of this area is already subject to an existing 20mph speed limit and there are proposals to implement a School Streets scheme which will further improve the route's attractiveness. 
The middle section of the route follows Somerset Road, Water Lane and Lower Keyford. While these routes are relatively lightly trafficked, footways are narrow in places and occasionally not provided at all. This part of the route also crosses Butts Hill and Rossiters Road which are busier vehicular routes through the town. 
The route then follows the shared use route through The Dippy. This is already a popular traffic-free route for pedestrians and cyclists, however it is narrow for a shared-use route and ideally would be widened to bring it up to a suitable standard. The final section of the route extends north via Adderwell and Alexandra Road. Both of these streets are residential in character and Alexandra Road has on-street parking on both sides of the carriageway. Key existing issues relate to footway parking and ensuring adequate clearance widths along footways.</t>
  </si>
  <si>
    <t xml:space="preserve">Review and improve crossing provision for peds/cyclists at key severance features (Butts Hill, Rossiters Road, Culver Hill). 
Review geometry of  Butts Hill / Keyford and Vallis Road / Robins Lane Junctions which are both currently excessively wide. Explore whether both junctions can be tightened up and simplified and provide crossing provision for pedestrians. 
Permit cycling along Landsdown Place, de-clutter the path and trim back vegetation to ensure maximum width is maintained. Update signage to signify shared-use route.
Introduce crossing point on Egford Hill/Oakfield Road/Egford Lane. 
Introduce crossing points on each arm of the Oakfield Road/Nunney Road crossroads junction with associated traffic-calming measures.
Rationalise existing junction of Egford Lane/Broadway/Oakfield Road to reduce corner radii and introduce controlled crossing point on Broadway/Egford Hill
</t>
  </si>
  <si>
    <t xml:space="preserve">Review footway provision along route to ensure it is continuous. Where this is not possible ensure pedestrian crossings are provided to opposite footway.
Review footway provision along Adderwell Road to ensure a continuous route for pedestrians between new development and The Dippy.
Provide controlled crossing points across Butts Hill (to accommodate NCN route) and across Culverhill (to provide access to the Dippy).
Widen shared use path through The Dippy to achieve minimum 3m width. 
Explore potential ways to manage on-street parking along Alexandra Road and prevent footway parking however this will be tricky as the majority of houses have no off-street parking. Potential for CPZ?
Incorporate Alexandra Road/Portway junction into any improvements to Portway/Garsdale/Vicarage Street roundabout </t>
  </si>
  <si>
    <t>Investigate potential for LTN approach to improve conditions on various sections of the route.</t>
  </si>
  <si>
    <t>Critchill to Keyford via Whitewell Road and Butts Hill</t>
  </si>
  <si>
    <t>Route 9 is a relatively short route which connects Critchill to Keyford, in a south-west to north-east alignment. The initial section of the route along Whitewell Road is lightly trafficked however footway provision is poor, with disappearing footways and a lack of pedestrian crossings creating a disjointed walking route. 
The second half of the route along Butts Hill suffers from similar issues with disappearing and often narrow footways. This part of the route is more heavily trafficked and therefore the footway provision presents more of a safety concern to pedestrians. 
Cycling conditions along the first section of the route are pleasant due to the lightly trafficked and residential nature of the route, however some form of  traffic-calming and speed reduction measures would be required along Butts Hill to ensure that this section of the route is LTN 1/20 compliant.</t>
  </si>
  <si>
    <t>Review missing footways on Whitemill Lane/Whitewell Road and provide informal crossing points where footways end.
Provide controlled crossing on desire line at Butts Hill / Keyford Road junction - to tie into wider junction upgrade at Cornerhouse Junction 
Provide parallel crossing at junction of Water Lane/Somerset Road/Butts Hill to connect existing cycle route onward with Route 9</t>
  </si>
  <si>
    <t>Review side road treatments along route and ensure dropped kerbs + tactile paving at a minimum throughout the route 
Reduce vehicle speeds along Butts Road/Butts Hill corridor by implementing 20mph speed limit and traffic calming through centre-line removal, formalising on-street parking with associated public realm improvements + footway widening (to 2m) wherever possible.
Review footway provision along Whitehill Road and investigate potential for localised widening to achieve 2m where possible or on-carriageway solutions to address missing footways. 
Provide pedestrian crossing point at Whitemill Lane/Marston Lane junction.</t>
  </si>
  <si>
    <t xml:space="preserve">Review scope for low-traffic treatments in area bound by Whitewell Road/Critch Hill/Church Street West </t>
  </si>
  <si>
    <t>Low</t>
  </si>
  <si>
    <t>WEIGHTED</t>
  </si>
  <si>
    <t>Â£ Bracket</t>
  </si>
  <si>
    <t>Short</t>
  </si>
  <si>
    <t>High</t>
  </si>
  <si>
    <t>&lt;£100k</t>
  </si>
  <si>
    <t>1 - Yes</t>
  </si>
  <si>
    <t>Town-wide</t>
  </si>
  <si>
    <t>Medium</t>
  </si>
  <si>
    <t>£100k - £250k</t>
  </si>
  <si>
    <t>0 - No</t>
  </si>
  <si>
    <t>Neighbourhood/Town Centre</t>
  </si>
  <si>
    <t>Long</t>
  </si>
  <si>
    <t>£250k - £500k</t>
  </si>
  <si>
    <t>Street Specific</t>
  </si>
  <si>
    <t>£500k - £1m</t>
  </si>
  <si>
    <t>&gt;£1m</t>
  </si>
  <si>
    <t>UN-WEIGHTED</t>
  </si>
  <si>
    <t>Design Complexity</t>
  </si>
  <si>
    <t>£ Estimate</t>
  </si>
  <si>
    <t>Links to Frome initiatives</t>
  </si>
  <si>
    <t>School Streets Connection?</t>
  </si>
  <si>
    <t xml:space="preserve">Scale of Benefit? </t>
  </si>
  <si>
    <t>Existing £ Available</t>
  </si>
  <si>
    <t>School Streets</t>
  </si>
  <si>
    <t>Links to Frome Initiatives</t>
  </si>
  <si>
    <t xml:space="preserve">£ Available? </t>
  </si>
  <si>
    <t xml:space="preserve">Improve conditions for walking along route by reviewing side road treatments along route and ensure dropped kerbs + tactile paving at a minimum.
Vicarage Street/Gentle Street - De-clutter footway and improve access to Gentle Street.
Review Catherine Street/Stony Street footways and widen where feasible + declutter/review impact of A-boards.
Widen footways along Vicarage Street where carriageway width allows.
Consider modal filter between Queens Road and Nunney Road to prevent drivers using this route as a cut-through to/from Somerset Road.
Extension of 20mph speed limit to cover entire School Streets area (including Nunney Road and Weymouth Road). Also extend 20mph speed limit to cover Catherine Street and Vicarage Street.
Install raised table at junction of Vicarage Street/Church Street/steps to church + combined with crossing points. 
Investigate potential to remove steps up to Church Path from Vicarage Street and widen footpath alongside church + allow access for cycles to enable cycle route into town centre. As an alternative, investiage feasibility of a modal filter, or restriction of traffic along King Street to enable two-way cycle traffic into the town centre.
</t>
  </si>
  <si>
    <t xml:space="preserve">Route 1 provides a west-east cross-town alignment, via the town centre, between Vallis Trading Estate and the A362 Warminster Road (as well as Frome Rail Station). The route initially follows Whatcombe Road, before joining the River Path which follows the River Frome and joins with Marketplace. The southern section of Route 1 initially follows Willow Vale, before re-joining the traffic-free River Path as it passes through Rodden Meadow and eventually connects to the A362. 
To the north, Route 1 connects with the proposed northern phase of the Frome "Missing Links" scheme, which will provide a connection from the River Path to the existing NCN 24 route north-east of Frome. Upon completion, this would facilitate a traffic-free cycle route between Frome and Radstock and also onwards to Bath.
The River Path is already a popular traffic-free route for both pedestrians and cyclists, however in sections it is narrow and isolated. Design interventions for these sections should focus on lighting solutions and investigate whether localised widening is feasible. 
The central section of the route crosses Marketplace before continuing on Willow Vale. Marketplace is a busy vehicular route and the existing crossing for pedestrians and cyclists could be improved. </t>
  </si>
  <si>
    <t>Route 10</t>
  </si>
  <si>
    <t>Marston Lane and Green Lane</t>
  </si>
  <si>
    <t>Route 10 is a short route in the south of Frome, connecting Marston Road to Oakfield Road via Marston Lane and Green Lane. This provides an important link between the south of the town, where there is substantial planned housing development, and the cluster of schools situated on Critch Hill and Oakfield Road. This route has also been identified as a proposed active travel link as part of the Selwood Garden Community planning application.
The first half of the route follows Marston Lane and is semi-rural in its character, with residential dwellings along one side of the road only. Along this section of the route, the footway is intermittent at best, forcing pedestrians to walk in the carriageway. However, due to the modal filter south of Masons Way, traffic flows are very low. North of Masons Way, the footway provision improves however remains narrow in places. Conditions for cycling are generally good, given the low traffic volumes and speeds. 
The northern half of the route along Green Lane connects into the proposed School Streets zone and also interfaces with LCWIP route 8. This section of the route is similar in character to the Marston Lane section, with low traffic volumes and speeds meaning cycling conditions are generally comfortable. However, there are sections of missing footway along Green Lane which force pedestrians into the carriageway at points.</t>
  </si>
  <si>
    <t>Investigate LTN within entire School Streets pilot area.</t>
  </si>
  <si>
    <t>Reconfigure Marston Lane modal filter to enable access for cyclists and improve public realm i.e. through the use of planters.
Provide consistent footway on the southern section of Marston Lane between the Masons Arms and Marston Lane modal filter. If not feasible due to highway width, investigate providing a "virtual footway" to designate space for pedestrians in the carriageway. 
Review missing footways on Green Lane and provide informal crossing points where footways end if a new footway cannot be provided due to highway width. As per the recommendation above, virtual footways might also be considered where there is insufficient width to provide a physical footway.</t>
  </si>
  <si>
    <t>Review side road treatments along route and ensure dropped kerbs + tactile paving at a minimum throughout the route, as well as continous footway treatments at busier junctions.
Improve pedestrian crossing provision at Marston Lane/Green Lane/Whitewell Road junction, looking at continuous footway treatment and raised tables to enforce pedestrian priority.
Extend existing 20mph limit from Oakfield Road to also cover Marston Lane/Green Lane and surrounding area.
Provide wayfinding to direct users of the route towards key locations, such as the schools along Oakfield Road and Critch Hill.</t>
  </si>
  <si>
    <t>Review Bridge Street to Willow Vale crossing and upgrade to provide formal crossing facilities for pedestrians and cyclists.
Review access onto River Walk from A362, Willow Vale and Weylands to reconfigure/remove railings and ensure accessible for all users. 
Remove on-street parking and provide raised table crossing where River Path route crosses Welshmill Lane.
Provide refuge for cyclists on the A362 at the eastern end of the river path to improve safety for cyclists turning right from the rive path towards the railway station. 
Provide lighting along eastern section of shared use path (through Rodden Meadow) to improve safety and usability of the route when dark.</t>
  </si>
  <si>
    <t>Widen the shared-use route through Rodden Meadow  to a minimum of 3m where feasible to reduce conflict between pedestrians and cyclists.
Remove delineation of cycle track/footway on short section of shared-use route south of Tucker Close.
Investigate extending the exiting 20mph speed limit to also cover Whatcombe Road/surrounding residential area.
Providing markings on bridge from Henley Way - Cheese &amp; Grain car park and over bridge from car park - Westway to signify shared environment and to maintain priority for pedestrians.
Provide bridge and footpath improvements at Adderwell (as per Friends of River Frome plan). 
Implement Frome "Missing Links" Northern Route, which would extend from Route 1 north-east of Frome and provide the missing connection to the existing NCN 24 route towards Radstock. 
Implement traffic calming along Whatcombe Road through widening of footways, raised treatments at Upper Whatcombe junctions, pedestrian crossings with build outs to provide access to community fields and consideration of 20mph speed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</si>
</sst>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11"/>
      <color rgb="FFFF0000"/>
      <name val="Calibri"/>
      <family val="2"/>
      <scheme val="minor"/>
    </font>
    <font>
      <b/>
      <sz val="11"/>
      <color rgb="FFFF0000"/>
      <name val="Calibri"/>
      <family val="2"/>
      <scheme val="minor"/>
    </font>
    <font>
      <sz val="8"/>
      <name val="Calibri"/>
      <family val="2"/>
      <scheme val="minor"/>
    </font>
    <font>
      <i/>
      <sz val="8"/>
      <color theme="1"/>
      <name val="Calibri"/>
      <family val="2"/>
      <scheme val="minor"/>
    </font>
    <font>
      <i/>
      <sz val="11"/>
      <color theme="1"/>
      <name val="Calibri"/>
      <family val="2"/>
      <scheme val="minor"/>
    </font>
    <font>
      <i/>
      <sz val="8"/>
      <color theme="0" tint="-0.34998626667073579"/>
      <name val="Calibri"/>
      <family val="2"/>
      <scheme val="minor"/>
    </font>
    <font>
      <i/>
      <sz val="11"/>
      <color theme="0" tint="-0.34998626667073579"/>
      <name val="Calibri"/>
      <family val="2"/>
      <scheme val="minor"/>
    </font>
    <font>
      <sz val="8"/>
      <color theme="0" tint="-0.34998626667073579"/>
      <name val="Calibri"/>
      <family val="2"/>
      <scheme val="minor"/>
    </font>
    <font>
      <b/>
      <i/>
      <sz val="8"/>
      <color theme="1"/>
      <name val="Calibri"/>
      <family val="2"/>
      <scheme val="minor"/>
    </font>
    <font>
      <b/>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9" fontId="3" fillId="0" borderId="0" xfId="1" applyFont="1" applyAlignment="1">
      <alignment vertical="center" wrapText="1"/>
    </xf>
    <xf numFmtId="164" fontId="4" fillId="0" borderId="0" xfId="0" applyNumberFormat="1" applyFont="1" applyAlignment="1">
      <alignment vertical="center" wrapText="1"/>
    </xf>
    <xf numFmtId="1" fontId="4" fillId="0" borderId="0" xfId="0" applyNumberFormat="1" applyFont="1" applyAlignment="1">
      <alignment vertical="center" wrapText="1"/>
    </xf>
    <xf numFmtId="1" fontId="0" fillId="0" borderId="0" xfId="0" applyNumberFormat="1"/>
    <xf numFmtId="9" fontId="4" fillId="0" borderId="0" xfId="0" applyNumberFormat="1" applyFont="1" applyAlignment="1">
      <alignment vertical="center" wrapText="1"/>
    </xf>
    <xf numFmtId="0" fontId="4" fillId="2" borderId="0" xfId="0" applyFont="1" applyFill="1" applyAlignment="1">
      <alignment vertical="center" wrapText="1"/>
    </xf>
    <xf numFmtId="0" fontId="5" fillId="0" borderId="0" xfId="0" applyFont="1"/>
    <xf numFmtId="9" fontId="4" fillId="0" borderId="0" xfId="1" applyFont="1" applyAlignment="1">
      <alignment vertical="center"/>
    </xf>
    <xf numFmtId="0" fontId="7" fillId="0" borderId="0" xfId="0" applyFont="1" applyAlignment="1">
      <alignment vertical="center" wrapText="1"/>
    </xf>
    <xf numFmtId="9" fontId="7" fillId="0" borderId="0" xfId="0" applyNumberFormat="1" applyFont="1" applyAlignment="1">
      <alignment vertical="center" wrapText="1"/>
    </xf>
    <xf numFmtId="0" fontId="7" fillId="0" borderId="0" xfId="0" applyFont="1" applyAlignment="1">
      <alignment vertical="center"/>
    </xf>
    <xf numFmtId="9" fontId="7" fillId="0" borderId="0" xfId="1" applyFont="1" applyAlignment="1">
      <alignment vertical="center"/>
    </xf>
    <xf numFmtId="0" fontId="3" fillId="3" borderId="0" xfId="0" applyFont="1" applyFill="1" applyAlignment="1">
      <alignment horizontal="center" vertical="center" wrapText="1"/>
    </xf>
    <xf numFmtId="0" fontId="7" fillId="3" borderId="0" xfId="0" applyFont="1" applyFill="1" applyAlignment="1">
      <alignment vertical="center" wrapText="1"/>
    </xf>
    <xf numFmtId="0" fontId="4" fillId="3" borderId="0" xfId="0" applyFont="1" applyFill="1" applyAlignment="1">
      <alignment vertical="center" wrapText="1"/>
    </xf>
    <xf numFmtId="0" fontId="4" fillId="3" borderId="0" xfId="0" applyFont="1" applyFill="1" applyAlignment="1">
      <alignment vertical="center"/>
    </xf>
    <xf numFmtId="0" fontId="8" fillId="0" borderId="0" xfId="0" applyFont="1" applyAlignment="1">
      <alignment vertical="center" wrapText="1"/>
    </xf>
    <xf numFmtId="0" fontId="8" fillId="0" borderId="0" xfId="0" applyFont="1" applyAlignment="1">
      <alignment horizontal="right" vertical="center" wrapText="1"/>
    </xf>
    <xf numFmtId="0" fontId="9" fillId="0" borderId="0" xfId="0" applyFont="1"/>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wrapText="1"/>
    </xf>
    <xf numFmtId="0" fontId="10" fillId="0" borderId="0" xfId="0" applyFont="1" applyAlignment="1">
      <alignment horizontal="right" vertical="center" wrapText="1"/>
    </xf>
    <xf numFmtId="164" fontId="10" fillId="0" borderId="0" xfId="0" applyNumberFormat="1" applyFont="1" applyAlignment="1">
      <alignment vertical="center" wrapText="1"/>
    </xf>
    <xf numFmtId="9" fontId="10" fillId="0" borderId="0" xfId="1" applyFont="1" applyAlignment="1">
      <alignment vertical="center" wrapText="1"/>
    </xf>
    <xf numFmtId="0" fontId="11" fillId="0" borderId="0" xfId="0" applyFont="1"/>
    <xf numFmtId="9" fontId="12" fillId="0" borderId="0" xfId="1" applyFont="1"/>
    <xf numFmtId="0" fontId="13" fillId="0" borderId="0" xfId="0" applyFont="1" applyAlignment="1">
      <alignment vertical="center"/>
    </xf>
    <xf numFmtId="164" fontId="4" fillId="0" borderId="0" xfId="0" applyNumberFormat="1" applyFont="1" applyAlignment="1">
      <alignment vertical="center"/>
    </xf>
    <xf numFmtId="0" fontId="14" fillId="0" borderId="0" xfId="0" applyFont="1" applyAlignment="1">
      <alignment vertical="center" wrapText="1"/>
    </xf>
    <xf numFmtId="0" fontId="3" fillId="4" borderId="0" xfId="0" applyFont="1" applyFill="1" applyAlignment="1">
      <alignment horizontal="center" vertical="center" wrapText="1"/>
    </xf>
    <xf numFmtId="0" fontId="7" fillId="4" borderId="0" xfId="0" applyFont="1" applyFill="1" applyAlignment="1">
      <alignment vertical="center" wrapText="1"/>
    </xf>
    <xf numFmtId="0" fontId="7" fillId="4" borderId="0" xfId="0" applyFont="1" applyFill="1" applyAlignment="1">
      <alignment vertical="center"/>
    </xf>
    <xf numFmtId="0" fontId="4" fillId="4" borderId="0" xfId="0" applyFont="1" applyFill="1" applyAlignment="1">
      <alignment vertical="center" wrapText="1"/>
    </xf>
    <xf numFmtId="0" fontId="4" fillId="4" borderId="0" xfId="0" applyFont="1" applyFill="1" applyAlignment="1">
      <alignment vertical="center"/>
    </xf>
    <xf numFmtId="0" fontId="2" fillId="2" borderId="0" xfId="0" applyFont="1" applyFill="1" applyAlignment="1">
      <alignment horizontal="center"/>
    </xf>
    <xf numFmtId="0" fontId="2" fillId="0" borderId="0" xfId="0" applyFont="1" applyAlignment="1">
      <alignment horizontal="center"/>
    </xf>
    <xf numFmtId="0" fontId="6"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E0771-FA9F-4857-AFA5-C7C9BDF8806B}">
  <sheetPr>
    <tabColor theme="7"/>
  </sheetPr>
  <dimension ref="A1:M42"/>
  <sheetViews>
    <sheetView zoomScaleNormal="100" workbookViewId="0">
      <selection activeCell="K3" sqref="K3"/>
    </sheetView>
  </sheetViews>
  <sheetFormatPr defaultRowHeight="14.5" x14ac:dyDescent="0.35"/>
  <cols>
    <col min="1" max="1" width="12.453125" style="6" customWidth="1"/>
    <col min="2" max="3" width="8" style="2" customWidth="1"/>
    <col min="4" max="4" width="4.453125" customWidth="1"/>
    <col min="5" max="9" width="13" customWidth="1"/>
    <col min="14" max="14" width="13.26953125" customWidth="1"/>
  </cols>
  <sheetData>
    <row r="1" spans="1:13" x14ac:dyDescent="0.35">
      <c r="A1" s="1"/>
      <c r="B1"/>
      <c r="C1"/>
    </row>
    <row r="2" spans="1:13" s="1" customFormat="1" ht="21" x14ac:dyDescent="0.35">
      <c r="A2" s="4" t="s">
        <v>0</v>
      </c>
      <c r="B2" s="4" t="s">
        <v>1</v>
      </c>
      <c r="C2" s="4" t="s">
        <v>2</v>
      </c>
      <c r="E2" s="4" t="s">
        <v>3</v>
      </c>
      <c r="F2" s="4" t="s">
        <v>4</v>
      </c>
      <c r="G2" s="4" t="s">
        <v>5</v>
      </c>
      <c r="H2" s="4" t="s">
        <v>6</v>
      </c>
      <c r="I2" s="4" t="s">
        <v>7</v>
      </c>
      <c r="J2" s="4" t="s">
        <v>8</v>
      </c>
      <c r="K2" s="4" t="s">
        <v>9</v>
      </c>
      <c r="L2" s="4"/>
      <c r="M2" s="4"/>
    </row>
    <row r="3" spans="1:13" x14ac:dyDescent="0.35">
      <c r="A3" s="5" t="s">
        <v>10</v>
      </c>
      <c r="B3" s="3">
        <v>1</v>
      </c>
      <c r="C3" s="8">
        <v>3.32</v>
      </c>
      <c r="E3" s="8">
        <v>2</v>
      </c>
      <c r="F3" s="8">
        <v>3.08</v>
      </c>
      <c r="G3" s="8">
        <v>3.31</v>
      </c>
      <c r="H3" s="8">
        <v>4.05</v>
      </c>
      <c r="I3" s="8">
        <v>2.3199999999999998</v>
      </c>
      <c r="J3" s="8">
        <v>4</v>
      </c>
      <c r="K3" s="7">
        <f t="shared" ref="K3:K16" si="0">(SUM(E3:I3))/25</f>
        <v>0.59040000000000004</v>
      </c>
    </row>
    <row r="4" spans="1:13" x14ac:dyDescent="0.35">
      <c r="A4" s="5" t="s">
        <v>11</v>
      </c>
      <c r="B4" s="3">
        <v>2</v>
      </c>
      <c r="C4" s="8">
        <v>2.9</v>
      </c>
      <c r="E4" s="8">
        <v>5</v>
      </c>
      <c r="F4" s="8">
        <v>1.63</v>
      </c>
      <c r="G4" s="8">
        <v>1.34</v>
      </c>
      <c r="H4" s="8">
        <v>4.62</v>
      </c>
      <c r="I4" s="8">
        <v>0</v>
      </c>
      <c r="J4" s="8">
        <v>48</v>
      </c>
      <c r="K4" s="7">
        <f t="shared" si="0"/>
        <v>0.50360000000000005</v>
      </c>
    </row>
    <row r="5" spans="1:13" x14ac:dyDescent="0.35">
      <c r="A5" s="5" t="s">
        <v>12</v>
      </c>
      <c r="B5" s="3">
        <v>3</v>
      </c>
      <c r="C5" s="8">
        <v>2.29</v>
      </c>
      <c r="E5" s="8">
        <v>5</v>
      </c>
      <c r="F5" s="8">
        <v>3.39</v>
      </c>
      <c r="G5" s="8">
        <v>1.2</v>
      </c>
      <c r="H5" s="8">
        <v>4.6900000000000004</v>
      </c>
      <c r="I5" s="8">
        <v>0.33</v>
      </c>
      <c r="J5" s="8">
        <v>28</v>
      </c>
      <c r="K5" s="7">
        <f t="shared" si="0"/>
        <v>0.58440000000000003</v>
      </c>
    </row>
    <row r="6" spans="1:13" x14ac:dyDescent="0.35">
      <c r="A6" s="5" t="s">
        <v>13</v>
      </c>
      <c r="B6" s="3">
        <v>4</v>
      </c>
      <c r="C6" s="35">
        <f>C7+C8</f>
        <v>1.7599999999999998</v>
      </c>
      <c r="E6" s="8">
        <f>((E7*$D7)+(E8*$D8))/SUM($D7:$D8)</f>
        <v>4.3352272727272734</v>
      </c>
      <c r="F6" s="8">
        <f>((F7*$D7)+(F8*$D8))/SUM($D7:$D8)</f>
        <v>1.2305113636363636</v>
      </c>
      <c r="G6" s="8">
        <f t="shared" ref="G6:I6" si="1">((G7*$D7)+(G8*$D8))/SUM($D7:$D8)</f>
        <v>2.9509090909090911</v>
      </c>
      <c r="H6" s="8">
        <f t="shared" si="1"/>
        <v>4.3858522727272735</v>
      </c>
      <c r="I6" s="8">
        <f t="shared" si="1"/>
        <v>2.8053409090909089</v>
      </c>
      <c r="J6" s="8">
        <f>J7+J8</f>
        <v>5</v>
      </c>
      <c r="K6" s="7">
        <f t="shared" si="0"/>
        <v>0.62831363636363635</v>
      </c>
    </row>
    <row r="7" spans="1:13" s="32" customFormat="1" x14ac:dyDescent="0.35">
      <c r="A7" s="28" t="s">
        <v>14</v>
      </c>
      <c r="B7" s="29" t="s">
        <v>15</v>
      </c>
      <c r="C7" s="30">
        <v>0.59</v>
      </c>
      <c r="D7" s="33">
        <f>C7/($C$7+$C$8)</f>
        <v>0.33522727272727276</v>
      </c>
      <c r="E7" s="30">
        <v>5</v>
      </c>
      <c r="F7" s="30">
        <v>1.41</v>
      </c>
      <c r="G7" s="30">
        <v>2.1</v>
      </c>
      <c r="H7" s="30">
        <v>4.0999999999999996</v>
      </c>
      <c r="I7" s="30">
        <v>0</v>
      </c>
      <c r="J7" s="30">
        <v>1</v>
      </c>
      <c r="K7" s="31">
        <f t="shared" si="0"/>
        <v>0.50439999999999996</v>
      </c>
    </row>
    <row r="8" spans="1:13" s="32" customFormat="1" x14ac:dyDescent="0.35">
      <c r="A8" s="28" t="s">
        <v>16</v>
      </c>
      <c r="B8" s="29" t="s">
        <v>17</v>
      </c>
      <c r="C8" s="30">
        <v>1.17</v>
      </c>
      <c r="D8" s="33">
        <f>C8/($C$7+$C$8)</f>
        <v>0.66477272727272729</v>
      </c>
      <c r="E8" s="30">
        <v>4</v>
      </c>
      <c r="F8" s="30">
        <v>1.1399999999999999</v>
      </c>
      <c r="G8" s="30">
        <v>3.38</v>
      </c>
      <c r="H8" s="30">
        <v>4.53</v>
      </c>
      <c r="I8" s="30">
        <v>4.22</v>
      </c>
      <c r="J8" s="30">
        <v>4</v>
      </c>
      <c r="K8" s="31">
        <f t="shared" si="0"/>
        <v>0.69079999999999997</v>
      </c>
    </row>
    <row r="9" spans="1:13" x14ac:dyDescent="0.35">
      <c r="A9" s="5" t="s">
        <v>18</v>
      </c>
      <c r="B9" s="3">
        <v>5</v>
      </c>
      <c r="C9" s="8">
        <v>1.1000000000000001</v>
      </c>
      <c r="E9" s="8">
        <v>5</v>
      </c>
      <c r="F9" s="8">
        <v>4.87</v>
      </c>
      <c r="G9" s="8">
        <v>1.57</v>
      </c>
      <c r="H9" s="8">
        <v>4.59</v>
      </c>
      <c r="I9" s="8">
        <v>0</v>
      </c>
      <c r="J9" s="8">
        <v>8</v>
      </c>
      <c r="K9" s="7">
        <f t="shared" si="0"/>
        <v>0.64119999999999999</v>
      </c>
    </row>
    <row r="10" spans="1:13" x14ac:dyDescent="0.35">
      <c r="A10" s="5" t="s">
        <v>19</v>
      </c>
      <c r="B10" s="3">
        <v>6</v>
      </c>
      <c r="C10" s="8">
        <v>2.73</v>
      </c>
      <c r="E10" s="8">
        <v>5</v>
      </c>
      <c r="F10" s="8">
        <v>4.58</v>
      </c>
      <c r="G10" s="8">
        <v>3.32</v>
      </c>
      <c r="H10" s="8">
        <v>4.45</v>
      </c>
      <c r="I10" s="8">
        <v>1.39</v>
      </c>
      <c r="J10" s="8">
        <v>1</v>
      </c>
      <c r="K10" s="7">
        <f t="shared" si="0"/>
        <v>0.74960000000000004</v>
      </c>
    </row>
    <row r="11" spans="1:13" x14ac:dyDescent="0.35">
      <c r="A11" s="5" t="s">
        <v>20</v>
      </c>
      <c r="B11" s="3">
        <v>7</v>
      </c>
      <c r="C11" s="8">
        <v>1.69</v>
      </c>
      <c r="E11" s="8">
        <v>2</v>
      </c>
      <c r="F11" s="8">
        <v>2.71</v>
      </c>
      <c r="G11" s="8">
        <v>3.21</v>
      </c>
      <c r="H11" s="8">
        <v>3.56</v>
      </c>
      <c r="I11" s="8">
        <v>3.97</v>
      </c>
      <c r="J11" s="8">
        <v>4</v>
      </c>
      <c r="K11" s="7">
        <f t="shared" si="0"/>
        <v>0.61799999999999999</v>
      </c>
    </row>
    <row r="12" spans="1:13" x14ac:dyDescent="0.35">
      <c r="A12" s="5" t="s">
        <v>21</v>
      </c>
      <c r="B12" s="3">
        <v>8</v>
      </c>
      <c r="C12" s="8">
        <f>C13+C14</f>
        <v>3.6599999999999997</v>
      </c>
      <c r="E12" s="8">
        <f>((E13*$D13)+(E14*$D14))/SUM($D13:$D14)</f>
        <v>0.54644808743169404</v>
      </c>
      <c r="F12" s="8">
        <f t="shared" ref="F12:I12" si="2">((F13*$D13)+(F14*$D14))/SUM($D13:$D14)</f>
        <v>3.5214207650273224</v>
      </c>
      <c r="G12" s="8">
        <f t="shared" si="2"/>
        <v>3.3698360655737707</v>
      </c>
      <c r="H12" s="8">
        <f t="shared" si="2"/>
        <v>4.4589617486338797</v>
      </c>
      <c r="I12" s="8">
        <f t="shared" si="2"/>
        <v>4.0759562841530048</v>
      </c>
      <c r="J12" s="8">
        <f>J13+J14</f>
        <v>14</v>
      </c>
      <c r="K12" s="7">
        <f t="shared" si="0"/>
        <v>0.63890491803278682</v>
      </c>
    </row>
    <row r="13" spans="1:13" s="25" customFormat="1" x14ac:dyDescent="0.35">
      <c r="A13" s="23" t="s">
        <v>22</v>
      </c>
      <c r="B13" s="24" t="s">
        <v>23</v>
      </c>
      <c r="C13" s="30">
        <v>3.26</v>
      </c>
      <c r="D13" s="31">
        <f>C13/$C$12</f>
        <v>0.89071038251366119</v>
      </c>
      <c r="E13" s="30">
        <v>0</v>
      </c>
      <c r="F13" s="30">
        <v>3.34</v>
      </c>
      <c r="G13" s="30">
        <v>3.36</v>
      </c>
      <c r="H13" s="30">
        <v>4.7300000000000004</v>
      </c>
      <c r="I13" s="30">
        <v>4.3</v>
      </c>
      <c r="J13" s="30">
        <v>14</v>
      </c>
      <c r="K13" s="31">
        <f t="shared" si="0"/>
        <v>0.62919999999999998</v>
      </c>
    </row>
    <row r="14" spans="1:13" s="25" customFormat="1" x14ac:dyDescent="0.35">
      <c r="A14" s="26" t="s">
        <v>24</v>
      </c>
      <c r="B14" s="27" t="s">
        <v>25</v>
      </c>
      <c r="C14" s="30">
        <v>0.4</v>
      </c>
      <c r="D14" s="31">
        <f>C14/$C$12</f>
        <v>0.10928961748633881</v>
      </c>
      <c r="E14" s="30">
        <v>5</v>
      </c>
      <c r="F14" s="30">
        <v>5</v>
      </c>
      <c r="G14" s="30">
        <v>3.45</v>
      </c>
      <c r="H14" s="30">
        <v>2.25</v>
      </c>
      <c r="I14" s="30">
        <v>2.25</v>
      </c>
      <c r="J14" s="30">
        <v>0</v>
      </c>
      <c r="K14" s="31">
        <f t="shared" si="0"/>
        <v>0.71799999999999997</v>
      </c>
    </row>
    <row r="15" spans="1:13" x14ac:dyDescent="0.35">
      <c r="A15" s="5" t="s">
        <v>26</v>
      </c>
      <c r="B15" s="3">
        <v>9</v>
      </c>
      <c r="C15" s="8">
        <v>1.01</v>
      </c>
      <c r="E15" s="8">
        <v>5</v>
      </c>
      <c r="F15" s="8">
        <v>4.37</v>
      </c>
      <c r="G15" s="8">
        <v>2.37</v>
      </c>
      <c r="H15" s="8">
        <v>5</v>
      </c>
      <c r="I15" s="8">
        <v>3.42</v>
      </c>
      <c r="J15" s="8">
        <v>3</v>
      </c>
      <c r="K15" s="7">
        <f t="shared" si="0"/>
        <v>0.80640000000000012</v>
      </c>
    </row>
    <row r="16" spans="1:13" x14ac:dyDescent="0.35">
      <c r="A16" s="5" t="s">
        <v>117</v>
      </c>
      <c r="B16" s="3">
        <v>10</v>
      </c>
      <c r="C16" s="8">
        <v>1.5</v>
      </c>
      <c r="E16" s="8">
        <v>5</v>
      </c>
      <c r="F16" s="8">
        <v>2.54</v>
      </c>
      <c r="G16" s="8">
        <v>3</v>
      </c>
      <c r="H16" s="8">
        <v>3.92</v>
      </c>
      <c r="I16" s="8">
        <v>5</v>
      </c>
      <c r="J16" s="8">
        <v>3</v>
      </c>
      <c r="K16" s="7">
        <f t="shared" si="0"/>
        <v>0.77839999999999998</v>
      </c>
    </row>
    <row r="17" spans="1:11" x14ac:dyDescent="0.35">
      <c r="A17" s="5"/>
      <c r="B17" s="3"/>
      <c r="C17" s="8"/>
      <c r="E17" s="8"/>
      <c r="F17" s="8"/>
      <c r="G17" s="8"/>
      <c r="H17" s="8"/>
      <c r="I17" s="8"/>
      <c r="J17" s="8"/>
      <c r="K17" s="7"/>
    </row>
    <row r="18" spans="1:11" x14ac:dyDescent="0.35">
      <c r="A18" s="34" t="s">
        <v>27</v>
      </c>
      <c r="B18" s="3"/>
      <c r="C18" s="8"/>
      <c r="E18" s="8"/>
      <c r="F18" s="8"/>
      <c r="G18" s="8"/>
      <c r="H18" s="8"/>
      <c r="I18" s="8"/>
      <c r="J18" s="8"/>
      <c r="K18" s="7"/>
    </row>
    <row r="19" spans="1:11" x14ac:dyDescent="0.35">
      <c r="A19" s="5"/>
      <c r="B19" s="3"/>
      <c r="C19" s="8"/>
      <c r="E19" s="8"/>
      <c r="F19" s="8"/>
      <c r="G19" s="8"/>
      <c r="H19" s="8"/>
      <c r="I19" s="8"/>
      <c r="J19" s="8"/>
      <c r="K19" s="7"/>
    </row>
    <row r="20" spans="1:11" x14ac:dyDescent="0.35">
      <c r="A20" s="5"/>
      <c r="B20" s="3"/>
      <c r="C20" s="8"/>
      <c r="E20" s="8"/>
      <c r="F20" s="8"/>
      <c r="G20" s="8"/>
      <c r="H20" s="8"/>
      <c r="I20" s="8"/>
      <c r="J20" s="8"/>
      <c r="K20" s="7"/>
    </row>
    <row r="21" spans="1:11" x14ac:dyDescent="0.35">
      <c r="A21" s="5"/>
      <c r="B21" s="3"/>
      <c r="C21" s="8"/>
      <c r="E21" s="8"/>
      <c r="F21" s="8"/>
      <c r="G21" s="8"/>
      <c r="H21" s="8"/>
      <c r="I21" s="8"/>
      <c r="J21" s="8"/>
      <c r="K21" s="7"/>
    </row>
    <row r="22" spans="1:11" x14ac:dyDescent="0.35">
      <c r="A22" s="5"/>
      <c r="B22" s="3"/>
      <c r="C22" s="8"/>
      <c r="E22" s="8"/>
      <c r="F22" s="8"/>
      <c r="G22" s="8"/>
      <c r="H22" s="8"/>
      <c r="I22" s="8"/>
      <c r="J22" s="8"/>
      <c r="K22" s="7"/>
    </row>
    <row r="23" spans="1:11" x14ac:dyDescent="0.35">
      <c r="A23" s="5"/>
      <c r="B23" s="3"/>
      <c r="C23" s="8"/>
      <c r="E23" s="8"/>
      <c r="F23" s="8"/>
      <c r="G23" s="8"/>
      <c r="H23" s="8"/>
      <c r="I23" s="8"/>
      <c r="J23" s="8"/>
      <c r="K23" s="7"/>
    </row>
    <row r="24" spans="1:11" x14ac:dyDescent="0.35">
      <c r="A24" s="5"/>
      <c r="B24" s="3"/>
      <c r="C24" s="8"/>
      <c r="E24" s="8"/>
      <c r="F24" s="8"/>
      <c r="G24" s="8"/>
      <c r="H24" s="8"/>
      <c r="I24" s="8"/>
      <c r="J24" s="8"/>
      <c r="K24" s="7"/>
    </row>
    <row r="25" spans="1:11" x14ac:dyDescent="0.35">
      <c r="A25" s="5"/>
      <c r="B25" s="3"/>
      <c r="C25" s="8"/>
      <c r="E25" s="8"/>
      <c r="F25" s="8"/>
      <c r="G25" s="8"/>
      <c r="H25" s="8"/>
      <c r="I25" s="8"/>
      <c r="J25" s="8"/>
      <c r="K25" s="7"/>
    </row>
    <row r="26" spans="1:11" x14ac:dyDescent="0.35">
      <c r="A26" s="5"/>
      <c r="B26" s="3"/>
      <c r="C26" s="8"/>
      <c r="E26" s="8"/>
      <c r="F26" s="8"/>
      <c r="G26" s="8"/>
      <c r="H26" s="8"/>
      <c r="I26" s="8"/>
      <c r="J26" s="8"/>
      <c r="K26" s="7"/>
    </row>
    <row r="27" spans="1:11" x14ac:dyDescent="0.35">
      <c r="A27" s="5"/>
      <c r="B27" s="3"/>
      <c r="C27" s="3"/>
    </row>
    <row r="28" spans="1:11" x14ac:dyDescent="0.35">
      <c r="A28" s="5"/>
      <c r="B28" s="3"/>
      <c r="C28" s="3"/>
    </row>
    <row r="29" spans="1:11" x14ac:dyDescent="0.35">
      <c r="A29" s="5"/>
      <c r="B29" s="3"/>
      <c r="C29" s="3"/>
    </row>
    <row r="30" spans="1:11" x14ac:dyDescent="0.35">
      <c r="A30" s="5"/>
      <c r="B30" s="3"/>
      <c r="C30" s="3"/>
    </row>
    <row r="31" spans="1:11" x14ac:dyDescent="0.35">
      <c r="A31" s="5"/>
      <c r="B31" s="3"/>
      <c r="C31" s="3"/>
    </row>
    <row r="32" spans="1:11" x14ac:dyDescent="0.35">
      <c r="A32" s="5"/>
      <c r="B32" s="3"/>
      <c r="C32" s="3"/>
    </row>
    <row r="33" spans="1:3" x14ac:dyDescent="0.35">
      <c r="A33" s="5"/>
      <c r="B33" s="3"/>
      <c r="C33" s="3"/>
    </row>
    <row r="34" spans="1:3" x14ac:dyDescent="0.35">
      <c r="A34" s="5"/>
      <c r="B34" s="3"/>
      <c r="C34" s="3"/>
    </row>
    <row r="35" spans="1:3" x14ac:dyDescent="0.35">
      <c r="A35" s="5"/>
      <c r="B35" s="3"/>
      <c r="C35" s="3"/>
    </row>
    <row r="36" spans="1:3" x14ac:dyDescent="0.35">
      <c r="A36" s="5"/>
      <c r="B36" s="3"/>
      <c r="C36" s="3"/>
    </row>
    <row r="37" spans="1:3" x14ac:dyDescent="0.35">
      <c r="A37" s="5"/>
      <c r="B37" s="3"/>
      <c r="C37" s="3"/>
    </row>
    <row r="38" spans="1:3" x14ac:dyDescent="0.35">
      <c r="A38" s="5"/>
      <c r="B38" s="3"/>
      <c r="C38" s="3"/>
    </row>
    <row r="39" spans="1:3" x14ac:dyDescent="0.35">
      <c r="A39" s="5"/>
      <c r="B39" s="3"/>
      <c r="C39" s="3"/>
    </row>
    <row r="40" spans="1:3" x14ac:dyDescent="0.35">
      <c r="A40" s="5"/>
      <c r="B40" s="3"/>
      <c r="C40" s="3"/>
    </row>
    <row r="41" spans="1:3" x14ac:dyDescent="0.35">
      <c r="A41" s="5"/>
      <c r="B41" s="3"/>
      <c r="C41" s="3"/>
    </row>
    <row r="42" spans="1:3" x14ac:dyDescent="0.35">
      <c r="A42" s="5"/>
      <c r="B42" s="3"/>
      <c r="C42" s="3"/>
    </row>
  </sheetData>
  <sheetProtection algorithmName="SHA-512" hashValue="HsQ6xbJ5kBCGtDlVim8S4Ut/k1dJuFH8E9CjHVvijNsPEGxZmnCP/IsF8+WyYngpwER8IB6QQf6764ObjQRWUQ==" saltValue="MUoE4P9dA4PrHJqZc2nRbg==" spinCount="100000" sheet="1" objects="1" scenarios="1" selectLockedCells="1" selectUnlockedCells="1"/>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3AAF-C7C7-4CB5-B957-12AFEB467DF6}">
  <sheetPr>
    <tabColor theme="4"/>
  </sheetPr>
  <dimension ref="A1:M31"/>
  <sheetViews>
    <sheetView workbookViewId="0">
      <selection activeCell="D12" sqref="D12"/>
    </sheetView>
  </sheetViews>
  <sheetFormatPr defaultRowHeight="14.5" x14ac:dyDescent="0.35"/>
  <cols>
    <col min="1" max="1" width="11.1796875" style="6" customWidth="1"/>
    <col min="2" max="3" width="8" style="2" customWidth="1"/>
    <col min="4" max="4" width="3.7265625" customWidth="1"/>
    <col min="5" max="9" width="13" customWidth="1"/>
  </cols>
  <sheetData>
    <row r="1" spans="1:13" x14ac:dyDescent="0.35">
      <c r="A1" s="1"/>
      <c r="B1"/>
      <c r="C1"/>
    </row>
    <row r="2" spans="1:13" s="1" customFormat="1" ht="21" x14ac:dyDescent="0.35">
      <c r="A2" s="4" t="s">
        <v>28</v>
      </c>
      <c r="B2" s="4" t="s">
        <v>1</v>
      </c>
      <c r="C2" s="4" t="s">
        <v>2</v>
      </c>
      <c r="E2" s="4" t="s">
        <v>29</v>
      </c>
      <c r="F2" s="4" t="s">
        <v>7</v>
      </c>
      <c r="G2" s="4" t="s">
        <v>3</v>
      </c>
      <c r="H2" s="4" t="s">
        <v>5</v>
      </c>
      <c r="I2" s="4" t="s">
        <v>30</v>
      </c>
      <c r="J2" s="4"/>
      <c r="K2" s="4" t="s">
        <v>9</v>
      </c>
      <c r="L2" s="4"/>
      <c r="M2" s="4"/>
    </row>
    <row r="3" spans="1:13" x14ac:dyDescent="0.35">
      <c r="A3" s="5" t="s">
        <v>10</v>
      </c>
      <c r="B3" s="3">
        <v>1</v>
      </c>
      <c r="C3" s="8">
        <v>3.32</v>
      </c>
      <c r="E3" s="8">
        <v>5.8333333333333339</v>
      </c>
      <c r="F3" s="8">
        <v>9.6666666666666661</v>
      </c>
      <c r="G3" s="8">
        <v>10.583333333333332</v>
      </c>
      <c r="H3" s="8">
        <v>5.75</v>
      </c>
      <c r="I3" s="8">
        <v>1.4166666666666667</v>
      </c>
      <c r="J3" s="9"/>
      <c r="K3" s="7">
        <f>SUM(E3:I3)/40</f>
        <v>0.83125000000000004</v>
      </c>
    </row>
    <row r="4" spans="1:13" x14ac:dyDescent="0.35">
      <c r="A4" s="5" t="s">
        <v>11</v>
      </c>
      <c r="B4" s="3">
        <v>2</v>
      </c>
      <c r="C4" s="8">
        <v>2.9</v>
      </c>
      <c r="E4" s="8">
        <v>5.6923076923076916</v>
      </c>
      <c r="F4" s="8">
        <v>8.9230769230769216</v>
      </c>
      <c r="G4" s="8">
        <v>7.9230769230769234</v>
      </c>
      <c r="H4" s="8">
        <v>2.5384615384615383</v>
      </c>
      <c r="I4" s="8">
        <v>1</v>
      </c>
      <c r="J4" s="9"/>
      <c r="K4" s="7">
        <f t="shared" ref="K4:K12" si="0">SUM(E4:I4)/40</f>
        <v>0.65192307692307683</v>
      </c>
    </row>
    <row r="5" spans="1:13" x14ac:dyDescent="0.35">
      <c r="A5" s="5" t="s">
        <v>12</v>
      </c>
      <c r="B5" s="3">
        <v>3</v>
      </c>
      <c r="C5" s="8">
        <v>2.29</v>
      </c>
      <c r="E5" s="8">
        <v>5.25</v>
      </c>
      <c r="F5" s="8">
        <v>9.5</v>
      </c>
      <c r="G5" s="8">
        <v>6.916666666666667</v>
      </c>
      <c r="H5" s="8">
        <v>2.9469696969696972</v>
      </c>
      <c r="I5" s="8">
        <v>0.83333333333333337</v>
      </c>
      <c r="J5" s="9"/>
      <c r="K5" s="7">
        <f t="shared" si="0"/>
        <v>0.63617424242424248</v>
      </c>
    </row>
    <row r="6" spans="1:13" x14ac:dyDescent="0.35">
      <c r="A6" s="5" t="s">
        <v>31</v>
      </c>
      <c r="B6" s="3">
        <v>4</v>
      </c>
      <c r="C6" s="35">
        <v>1.7599999999999998</v>
      </c>
      <c r="E6" s="8">
        <v>6.8181818181818183</v>
      </c>
      <c r="F6" s="8">
        <v>9.9090909090909083</v>
      </c>
      <c r="G6" s="8">
        <v>11.09090909090909</v>
      </c>
      <c r="H6" s="8">
        <v>5.5454545454545459</v>
      </c>
      <c r="I6" s="8">
        <v>0.81818181818181823</v>
      </c>
      <c r="J6" s="9"/>
      <c r="K6" s="7">
        <f t="shared" si="0"/>
        <v>0.8545454545454545</v>
      </c>
    </row>
    <row r="7" spans="1:13" x14ac:dyDescent="0.35">
      <c r="A7" s="5" t="s">
        <v>18</v>
      </c>
      <c r="B7" s="3">
        <v>5</v>
      </c>
      <c r="C7" s="8">
        <v>1.1000000000000001</v>
      </c>
      <c r="E7" s="8">
        <v>5.6000000000000005</v>
      </c>
      <c r="F7" s="8">
        <v>9.6</v>
      </c>
      <c r="G7" s="8">
        <v>10.200000000000001</v>
      </c>
      <c r="H7" s="8">
        <v>4.8</v>
      </c>
      <c r="I7" s="8">
        <v>0.8</v>
      </c>
      <c r="J7" s="9"/>
      <c r="K7" s="7">
        <f t="shared" si="0"/>
        <v>0.77500000000000002</v>
      </c>
    </row>
    <row r="8" spans="1:13" x14ac:dyDescent="0.35">
      <c r="A8" s="5" t="s">
        <v>19</v>
      </c>
      <c r="B8" s="3">
        <v>6</v>
      </c>
      <c r="C8" s="8">
        <v>2.73</v>
      </c>
      <c r="E8" s="8">
        <v>6</v>
      </c>
      <c r="F8" s="8">
        <v>9.6</v>
      </c>
      <c r="G8" s="8">
        <v>10.9</v>
      </c>
      <c r="H8" s="8">
        <v>5.6999999999999993</v>
      </c>
      <c r="I8" s="8">
        <v>0.7</v>
      </c>
      <c r="J8" s="9"/>
      <c r="K8" s="7">
        <f t="shared" si="0"/>
        <v>0.82250000000000012</v>
      </c>
    </row>
    <row r="9" spans="1:13" x14ac:dyDescent="0.35">
      <c r="A9" s="5" t="s">
        <v>20</v>
      </c>
      <c r="B9" s="3">
        <v>7</v>
      </c>
      <c r="C9" s="8">
        <v>1.69</v>
      </c>
      <c r="E9" s="8">
        <v>6.8</v>
      </c>
      <c r="F9" s="8">
        <v>9.9</v>
      </c>
      <c r="G9" s="8">
        <v>10.9</v>
      </c>
      <c r="H9" s="8">
        <v>5.2</v>
      </c>
      <c r="I9" s="8">
        <v>1</v>
      </c>
      <c r="J9" s="9"/>
      <c r="K9" s="7">
        <f t="shared" si="0"/>
        <v>0.84500000000000008</v>
      </c>
    </row>
    <row r="10" spans="1:13" x14ac:dyDescent="0.35">
      <c r="A10" s="5" t="s">
        <v>32</v>
      </c>
      <c r="B10" s="3">
        <v>8</v>
      </c>
      <c r="C10" s="8">
        <v>3.6599999999999997</v>
      </c>
      <c r="E10" s="8">
        <v>6.8125</v>
      </c>
      <c r="F10" s="8">
        <v>9.5625</v>
      </c>
      <c r="G10" s="8">
        <v>10.6875</v>
      </c>
      <c r="H10" s="8">
        <v>5.5</v>
      </c>
      <c r="I10" s="8">
        <v>1</v>
      </c>
      <c r="J10" s="9"/>
      <c r="K10" s="7">
        <f t="shared" si="0"/>
        <v>0.83906250000000004</v>
      </c>
    </row>
    <row r="11" spans="1:13" x14ac:dyDescent="0.35">
      <c r="A11" s="5" t="s">
        <v>26</v>
      </c>
      <c r="B11" s="3">
        <v>9</v>
      </c>
      <c r="C11" s="8">
        <v>1.01</v>
      </c>
      <c r="E11" s="8">
        <v>7.1428571428571423</v>
      </c>
      <c r="F11" s="8">
        <v>8.5714285714285712</v>
      </c>
      <c r="G11" s="8">
        <v>9.1428571428571423</v>
      </c>
      <c r="H11" s="8">
        <v>5</v>
      </c>
      <c r="I11" s="8">
        <v>0.5714285714285714</v>
      </c>
      <c r="J11" s="10"/>
      <c r="K11" s="7">
        <f t="shared" si="0"/>
        <v>0.76071428571428568</v>
      </c>
    </row>
    <row r="12" spans="1:13" x14ac:dyDescent="0.35">
      <c r="A12" s="5" t="s">
        <v>117</v>
      </c>
      <c r="B12" s="3">
        <v>10</v>
      </c>
      <c r="C12" s="8">
        <v>1.54</v>
      </c>
      <c r="E12" s="9">
        <v>7</v>
      </c>
      <c r="F12" s="9">
        <v>8</v>
      </c>
      <c r="G12" s="9">
        <v>9</v>
      </c>
      <c r="H12" s="9">
        <v>5</v>
      </c>
      <c r="I12" s="9">
        <v>0</v>
      </c>
      <c r="J12" s="10"/>
      <c r="K12" s="7">
        <f t="shared" si="0"/>
        <v>0.72499999999999998</v>
      </c>
    </row>
    <row r="13" spans="1:13" x14ac:dyDescent="0.35">
      <c r="A13" s="5"/>
      <c r="B13" s="3"/>
      <c r="C13" s="8"/>
      <c r="E13" s="9"/>
      <c r="F13" s="9"/>
      <c r="G13" s="9"/>
      <c r="H13" s="9"/>
      <c r="I13" s="9"/>
      <c r="J13" s="10"/>
      <c r="K13" s="7"/>
    </row>
    <row r="14" spans="1:13" x14ac:dyDescent="0.35">
      <c r="A14" s="5"/>
      <c r="B14" s="3"/>
      <c r="C14" s="8"/>
      <c r="E14" s="9"/>
      <c r="F14" s="9"/>
      <c r="G14" s="9"/>
      <c r="H14" s="9"/>
      <c r="I14" s="9"/>
      <c r="J14" s="10"/>
      <c r="K14" s="7"/>
    </row>
    <row r="15" spans="1:13" x14ac:dyDescent="0.35">
      <c r="A15" s="5"/>
      <c r="B15" s="3"/>
      <c r="C15" s="8"/>
      <c r="E15" s="9"/>
      <c r="F15" s="9"/>
      <c r="G15" s="9"/>
      <c r="H15" s="9"/>
      <c r="I15" s="9"/>
      <c r="J15" s="10"/>
      <c r="K15" s="7"/>
    </row>
    <row r="16" spans="1:13" x14ac:dyDescent="0.35">
      <c r="A16" s="5"/>
      <c r="B16" s="3"/>
      <c r="C16" s="3"/>
    </row>
    <row r="17" spans="1:3" x14ac:dyDescent="0.35">
      <c r="A17" s="5"/>
      <c r="B17" s="3"/>
      <c r="C17" s="3"/>
    </row>
    <row r="18" spans="1:3" x14ac:dyDescent="0.35">
      <c r="A18" s="5"/>
      <c r="B18" s="3"/>
      <c r="C18" s="3"/>
    </row>
    <row r="19" spans="1:3" x14ac:dyDescent="0.35">
      <c r="A19" s="5"/>
      <c r="B19" s="3"/>
      <c r="C19" s="3"/>
    </row>
    <row r="20" spans="1:3" x14ac:dyDescent="0.35">
      <c r="A20" s="5"/>
      <c r="B20" s="3"/>
      <c r="C20" s="3"/>
    </row>
    <row r="21" spans="1:3" x14ac:dyDescent="0.35">
      <c r="A21" s="5"/>
      <c r="B21" s="3"/>
      <c r="C21" s="3"/>
    </row>
    <row r="22" spans="1:3" x14ac:dyDescent="0.35">
      <c r="A22" s="5"/>
      <c r="B22" s="3"/>
      <c r="C22" s="3"/>
    </row>
    <row r="23" spans="1:3" x14ac:dyDescent="0.35">
      <c r="A23" s="5"/>
      <c r="B23" s="3"/>
      <c r="C23" s="3"/>
    </row>
    <row r="24" spans="1:3" x14ac:dyDescent="0.35">
      <c r="A24" s="5"/>
      <c r="B24" s="3"/>
      <c r="C24" s="3"/>
    </row>
    <row r="25" spans="1:3" x14ac:dyDescent="0.35">
      <c r="A25" s="5"/>
      <c r="B25" s="3"/>
      <c r="C25" s="3"/>
    </row>
    <row r="26" spans="1:3" x14ac:dyDescent="0.35">
      <c r="A26" s="5"/>
      <c r="B26" s="3"/>
      <c r="C26" s="3"/>
    </row>
    <row r="27" spans="1:3" x14ac:dyDescent="0.35">
      <c r="A27" s="5"/>
      <c r="B27" s="3"/>
      <c r="C27" s="3"/>
    </row>
    <row r="28" spans="1:3" x14ac:dyDescent="0.35">
      <c r="A28" s="5"/>
      <c r="B28" s="3"/>
      <c r="C28" s="3"/>
    </row>
    <row r="29" spans="1:3" x14ac:dyDescent="0.35">
      <c r="A29" s="5"/>
      <c r="B29" s="3"/>
      <c r="C29" s="3"/>
    </row>
    <row r="30" spans="1:3" x14ac:dyDescent="0.35">
      <c r="A30" s="5"/>
      <c r="B30" s="3"/>
      <c r="C30" s="3"/>
    </row>
    <row r="31" spans="1:3" x14ac:dyDescent="0.35">
      <c r="A31" s="5"/>
      <c r="B31" s="3"/>
      <c r="C31" s="3"/>
    </row>
  </sheetData>
  <sheetProtection algorithmName="SHA-512" hashValue="7fIF8IWfDEyLagtHK3bDDN7V+UcuLcsyynLqETyVRifXacrvrOhB6Pxkp2/e9Slo+mckw298Kjv7I0WNbCgOfA==" saltValue="xqTEQY7YpXgLrSoMOY9Meg=="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B5CC1-F83A-4C56-BD5F-263CAFE9ABD8}">
  <sheetPr>
    <tabColor theme="9"/>
  </sheetPr>
  <dimension ref="A1:Y40"/>
  <sheetViews>
    <sheetView tabSelected="1" topLeftCell="A2" zoomScale="80" zoomScaleNormal="80" workbookViewId="0">
      <pane xSplit="1" topLeftCell="B1" activePane="topRight" state="frozen"/>
      <selection pane="topRight" activeCell="K2" sqref="K2"/>
    </sheetView>
  </sheetViews>
  <sheetFormatPr defaultColWidth="9" defaultRowHeight="10.5" x14ac:dyDescent="0.35"/>
  <cols>
    <col min="1" max="1" width="7.453125" style="6" customWidth="1"/>
    <col min="2" max="2" width="14.54296875" style="2" customWidth="1"/>
    <col min="3" max="3" width="5.1796875" style="2" bestFit="1" customWidth="1"/>
    <col min="4" max="4" width="9.453125" style="2" customWidth="1"/>
    <col min="5" max="5" width="9.453125" style="2" hidden="1" customWidth="1"/>
    <col min="6" max="6" width="9.453125" style="2" customWidth="1"/>
    <col min="7" max="7" width="52.453125" style="2" customWidth="1"/>
    <col min="8" max="8" width="9.453125" style="2" hidden="1" customWidth="1"/>
    <col min="9" max="9" width="8.453125" style="2" hidden="1" customWidth="1"/>
    <col min="10" max="10" width="63.26953125" style="3" customWidth="1"/>
    <col min="11" max="11" width="87.54296875" style="3" customWidth="1"/>
    <col min="12" max="12" width="43" style="22" customWidth="1"/>
    <col min="13" max="13" width="17.54296875" style="2" customWidth="1"/>
    <col min="14" max="20" width="11.54296875" style="2" customWidth="1"/>
    <col min="21" max="16384" width="9" style="2"/>
  </cols>
  <sheetData>
    <row r="1" spans="1:25" s="4" customFormat="1" ht="31.5" x14ac:dyDescent="0.35">
      <c r="A1" s="4" t="s">
        <v>1</v>
      </c>
      <c r="B1" s="4" t="s">
        <v>33</v>
      </c>
      <c r="C1" s="4" t="s">
        <v>2</v>
      </c>
      <c r="D1" s="4" t="s">
        <v>34</v>
      </c>
      <c r="E1" s="4" t="s">
        <v>35</v>
      </c>
      <c r="F1" s="4" t="s">
        <v>36</v>
      </c>
      <c r="G1" s="4" t="s">
        <v>37</v>
      </c>
      <c r="H1" s="4" t="s">
        <v>38</v>
      </c>
      <c r="I1" s="4" t="s">
        <v>39</v>
      </c>
      <c r="J1" s="4" t="s">
        <v>40</v>
      </c>
      <c r="K1" s="4" t="s">
        <v>41</v>
      </c>
      <c r="L1" s="19" t="s">
        <v>42</v>
      </c>
      <c r="M1" s="4" t="s">
        <v>43</v>
      </c>
      <c r="N1" s="4" t="s">
        <v>46</v>
      </c>
      <c r="O1" s="4" t="s">
        <v>106</v>
      </c>
      <c r="P1" s="4" t="s">
        <v>107</v>
      </c>
      <c r="Q1" s="4" t="s">
        <v>44</v>
      </c>
      <c r="R1" s="4" t="s">
        <v>45</v>
      </c>
      <c r="S1" s="37" t="s">
        <v>112</v>
      </c>
      <c r="T1" s="37" t="s">
        <v>113</v>
      </c>
      <c r="U1" s="37" t="s">
        <v>114</v>
      </c>
      <c r="V1" s="4" t="s">
        <v>9</v>
      </c>
      <c r="W1" s="4" t="s">
        <v>47</v>
      </c>
      <c r="Y1" s="4" t="s">
        <v>48</v>
      </c>
    </row>
    <row r="2" spans="1:25" s="17" customFormat="1" ht="210" x14ac:dyDescent="0.35">
      <c r="A2" s="36" t="s">
        <v>10</v>
      </c>
      <c r="B2" s="36" t="s">
        <v>49</v>
      </c>
      <c r="C2" s="15">
        <f>WRAT!C3</f>
        <v>3.32</v>
      </c>
      <c r="D2" s="16">
        <f>RST!K3</f>
        <v>0.59040000000000004</v>
      </c>
      <c r="E2" s="15"/>
      <c r="F2" s="16">
        <f>WRAT!K3</f>
        <v>0.83125000000000004</v>
      </c>
      <c r="G2" s="15" t="s">
        <v>116</v>
      </c>
      <c r="H2" s="15"/>
      <c r="I2" s="15"/>
      <c r="J2" s="15" t="s">
        <v>123</v>
      </c>
      <c r="K2" s="15" t="s">
        <v>124</v>
      </c>
      <c r="L2" s="20" t="s">
        <v>50</v>
      </c>
      <c r="M2" s="15"/>
      <c r="N2" s="15">
        <f>'Design Weightings'!A3</f>
        <v>3</v>
      </c>
      <c r="O2" s="15">
        <f>'Design Weightings'!C5</f>
        <v>1</v>
      </c>
      <c r="P2" s="15">
        <f>'Design Weightings'!E5</f>
        <v>3</v>
      </c>
      <c r="Q2" s="15">
        <f>'Design Weightings'!G4</f>
        <v>2</v>
      </c>
      <c r="R2" s="15">
        <f>'Design Weightings'!I3</f>
        <v>3</v>
      </c>
      <c r="S2" s="38">
        <f>'Design Weightings'!K4</f>
        <v>0</v>
      </c>
      <c r="T2" s="38">
        <f>'Design Weightings'!M3</f>
        <v>1</v>
      </c>
      <c r="U2" s="39">
        <f>'Design Weightings'!O3</f>
        <v>1</v>
      </c>
      <c r="V2" s="17">
        <f>SUM(N2:U2)</f>
        <v>14</v>
      </c>
      <c r="W2" s="18">
        <f>SUM(N2:U2)/'Design Weightings'!$S$3</f>
        <v>0.7</v>
      </c>
      <c r="Y2" s="17">
        <f>_xlfn.RANK.EQ(W2,$W$2:$W$10)</f>
        <v>1</v>
      </c>
    </row>
    <row r="3" spans="1:25" ht="292" customHeight="1" x14ac:dyDescent="0.35">
      <c r="A3" s="5" t="s">
        <v>11</v>
      </c>
      <c r="B3" s="5" t="s">
        <v>51</v>
      </c>
      <c r="C3" s="15">
        <f>WRAT!C4</f>
        <v>2.9</v>
      </c>
      <c r="D3" s="16">
        <f>RST!K4</f>
        <v>0.50360000000000005</v>
      </c>
      <c r="E3" s="3"/>
      <c r="F3" s="16">
        <f>WRAT!K4</f>
        <v>0.65192307692307683</v>
      </c>
      <c r="G3" s="3" t="s">
        <v>52</v>
      </c>
      <c r="H3" s="3"/>
      <c r="I3" s="3"/>
      <c r="J3" s="3" t="s">
        <v>53</v>
      </c>
      <c r="K3" s="3" t="s">
        <v>54</v>
      </c>
      <c r="L3" s="20" t="s">
        <v>55</v>
      </c>
      <c r="M3" s="3"/>
      <c r="N3" s="3">
        <f>'Design Weightings'!A5</f>
        <v>1</v>
      </c>
      <c r="O3" s="3">
        <f>'Design Weightings'!C3</f>
        <v>3</v>
      </c>
      <c r="P3" s="3">
        <f>'Design Weightings'!E7</f>
        <v>1</v>
      </c>
      <c r="Q3" s="3">
        <f>'Design Weightings'!G3</f>
        <v>3</v>
      </c>
      <c r="R3" s="3">
        <f>'Design Weightings'!I3</f>
        <v>3</v>
      </c>
      <c r="S3" s="40">
        <f>'Design Weightings'!K4</f>
        <v>0</v>
      </c>
      <c r="T3" s="40">
        <f>'Design Weightings'!M4</f>
        <v>0</v>
      </c>
      <c r="U3" s="41">
        <f>'Design Weightings'!O3</f>
        <v>1</v>
      </c>
      <c r="V3" s="17">
        <f t="shared" ref="V3:V11" si="0">SUM(N3:U3)</f>
        <v>12</v>
      </c>
      <c r="W3" s="18">
        <f>SUM(N3:U3)/'Design Weightings'!$S$3</f>
        <v>0.6</v>
      </c>
      <c r="Y3" s="17">
        <f t="shared" ref="Y3:Y11" si="1">_xlfn.RANK.EQ(W3,$W$2:$W$10)</f>
        <v>5</v>
      </c>
    </row>
    <row r="4" spans="1:25" ht="208" customHeight="1" x14ac:dyDescent="0.35">
      <c r="A4" s="36" t="s">
        <v>12</v>
      </c>
      <c r="B4" s="5" t="s">
        <v>56</v>
      </c>
      <c r="C4" s="15">
        <f>WRAT!C5</f>
        <v>2.29</v>
      </c>
      <c r="D4" s="16">
        <f>RST!K5</f>
        <v>0.58440000000000003</v>
      </c>
      <c r="E4" s="3"/>
      <c r="F4" s="16">
        <f>WRAT!K5</f>
        <v>0.63617424242424248</v>
      </c>
      <c r="G4" s="3" t="s">
        <v>57</v>
      </c>
      <c r="H4" s="3"/>
      <c r="I4" s="3"/>
      <c r="J4" s="3" t="s">
        <v>58</v>
      </c>
      <c r="K4" s="3" t="s">
        <v>59</v>
      </c>
      <c r="L4" s="21"/>
      <c r="M4" s="3"/>
      <c r="N4" s="3">
        <f>'Design Weightings'!A5</f>
        <v>1</v>
      </c>
      <c r="O4" s="3">
        <f>'Design Weightings'!C3</f>
        <v>3</v>
      </c>
      <c r="P4" s="3">
        <f>'Design Weightings'!E7</f>
        <v>1</v>
      </c>
      <c r="Q4" s="3">
        <f>'Design Weightings'!G12</f>
        <v>3</v>
      </c>
      <c r="R4" s="3">
        <f>'Design Weightings'!I3</f>
        <v>3</v>
      </c>
      <c r="S4" s="40">
        <f>'Design Weightings'!K3</f>
        <v>1</v>
      </c>
      <c r="T4" s="40">
        <f>'Design Weightings'!M4</f>
        <v>0</v>
      </c>
      <c r="U4" s="41">
        <f>'Design Weightings'!O3</f>
        <v>1</v>
      </c>
      <c r="V4" s="17">
        <f t="shared" si="0"/>
        <v>13</v>
      </c>
      <c r="W4" s="18">
        <f>SUM(N4:U4)/'Design Weightings'!$S$3</f>
        <v>0.65</v>
      </c>
      <c r="Y4" s="17">
        <f t="shared" si="1"/>
        <v>3</v>
      </c>
    </row>
    <row r="5" spans="1:25" ht="257.5" customHeight="1" x14ac:dyDescent="0.35">
      <c r="A5" s="5" t="s">
        <v>31</v>
      </c>
      <c r="B5" s="5" t="s">
        <v>60</v>
      </c>
      <c r="C5" s="15">
        <f>WRAT!C6</f>
        <v>1.7599999999999998</v>
      </c>
      <c r="D5" s="16">
        <f>RST!K6</f>
        <v>0.62831363636363635</v>
      </c>
      <c r="E5" s="3"/>
      <c r="F5" s="16">
        <f>WRAT!K6</f>
        <v>0.8545454545454545</v>
      </c>
      <c r="G5" s="3" t="s">
        <v>61</v>
      </c>
      <c r="H5" s="3"/>
      <c r="I5" s="3"/>
      <c r="J5" s="3" t="s">
        <v>62</v>
      </c>
      <c r="K5" s="3" t="s">
        <v>115</v>
      </c>
      <c r="L5" s="21" t="s">
        <v>63</v>
      </c>
      <c r="M5" s="3"/>
      <c r="N5" s="3">
        <f>'Design Weightings'!A4</f>
        <v>2</v>
      </c>
      <c r="O5" s="3">
        <f>'Design Weightings'!C4</f>
        <v>2</v>
      </c>
      <c r="P5" s="3">
        <f>'Design Weightings'!E6</f>
        <v>2</v>
      </c>
      <c r="Q5" s="3">
        <f>'Design Weightings'!G4</f>
        <v>2</v>
      </c>
      <c r="R5" s="3">
        <f>'Design Weightings'!I4</f>
        <v>2</v>
      </c>
      <c r="S5" s="40">
        <f>'Design Weightings'!K3</f>
        <v>1</v>
      </c>
      <c r="T5" s="40">
        <f>'Design Weightings'!M3</f>
        <v>1</v>
      </c>
      <c r="U5" s="41">
        <f>'Design Weightings'!O4</f>
        <v>0</v>
      </c>
      <c r="V5" s="17">
        <f t="shared" si="0"/>
        <v>12</v>
      </c>
      <c r="W5" s="18">
        <f>SUM(N5:U5)/'Design Weightings'!$S$3</f>
        <v>0.6</v>
      </c>
      <c r="Y5" s="17">
        <f t="shared" si="1"/>
        <v>5</v>
      </c>
    </row>
    <row r="6" spans="1:25" ht="164.15" customHeight="1" x14ac:dyDescent="0.35">
      <c r="A6" s="36" t="s">
        <v>18</v>
      </c>
      <c r="B6" s="5" t="s">
        <v>64</v>
      </c>
      <c r="C6" s="15">
        <f>WRAT!C7</f>
        <v>1.1000000000000001</v>
      </c>
      <c r="D6" s="11">
        <f>RST!K9</f>
        <v>0.64119999999999999</v>
      </c>
      <c r="E6" s="3"/>
      <c r="F6" s="16">
        <f>WRAT!K7</f>
        <v>0.77500000000000002</v>
      </c>
      <c r="G6" s="3" t="s">
        <v>65</v>
      </c>
      <c r="H6" s="3"/>
      <c r="I6" s="3"/>
      <c r="J6" s="3" t="s">
        <v>66</v>
      </c>
      <c r="K6" s="3" t="s">
        <v>67</v>
      </c>
      <c r="L6" s="21"/>
      <c r="M6" s="3"/>
      <c r="N6" s="3">
        <f>'Design Weightings'!A4</f>
        <v>2</v>
      </c>
      <c r="O6" s="3">
        <f>'Design Weightings'!C4</f>
        <v>2</v>
      </c>
      <c r="P6" s="3">
        <f>'Design Weightings'!E5</f>
        <v>3</v>
      </c>
      <c r="Q6" s="3">
        <f>'Design Weightings'!G5</f>
        <v>1</v>
      </c>
      <c r="R6" s="3">
        <f>'Design Weightings'!I5</f>
        <v>1</v>
      </c>
      <c r="S6" s="40">
        <f>'Design Weightings'!K4</f>
        <v>0</v>
      </c>
      <c r="T6" s="40">
        <f>'Design Weightings'!M4</f>
        <v>0</v>
      </c>
      <c r="U6" s="41">
        <f>'Design Weightings'!O4</f>
        <v>0</v>
      </c>
      <c r="V6" s="17">
        <f t="shared" si="0"/>
        <v>9</v>
      </c>
      <c r="W6" s="18">
        <f>SUM(N6:U6)/'Design Weightings'!$S$3</f>
        <v>0.45</v>
      </c>
      <c r="Y6" s="17">
        <f t="shared" si="1"/>
        <v>9</v>
      </c>
    </row>
    <row r="7" spans="1:25" ht="176.5" customHeight="1" x14ac:dyDescent="0.35">
      <c r="A7" s="5" t="s">
        <v>19</v>
      </c>
      <c r="B7" s="5" t="s">
        <v>68</v>
      </c>
      <c r="C7" s="15">
        <f>WRAT!C8</f>
        <v>2.73</v>
      </c>
      <c r="D7" s="11">
        <f>RST!K10</f>
        <v>0.74960000000000004</v>
      </c>
      <c r="E7" s="3"/>
      <c r="F7" s="16">
        <f>WRAT!K8</f>
        <v>0.82250000000000012</v>
      </c>
      <c r="G7" s="3" t="s">
        <v>69</v>
      </c>
      <c r="H7" s="3"/>
      <c r="I7" s="3"/>
      <c r="J7" s="3" t="s">
        <v>70</v>
      </c>
      <c r="K7" s="3" t="s">
        <v>71</v>
      </c>
      <c r="L7" s="21" t="s">
        <v>72</v>
      </c>
      <c r="M7" s="3"/>
      <c r="N7" s="3">
        <f>'Design Weightings'!A4</f>
        <v>2</v>
      </c>
      <c r="O7" s="3">
        <f>'Design Weightings'!C4</f>
        <v>2</v>
      </c>
      <c r="P7" s="3">
        <f>'Design Weightings'!E15</f>
        <v>2</v>
      </c>
      <c r="Q7" s="3">
        <f>'Design Weightings'!G4</f>
        <v>2</v>
      </c>
      <c r="R7" s="3">
        <f>'Design Weightings'!I4</f>
        <v>2</v>
      </c>
      <c r="S7" s="40">
        <f>'Design Weightings'!K4</f>
        <v>0</v>
      </c>
      <c r="T7" s="40">
        <f>'Design Weightings'!M4</f>
        <v>0</v>
      </c>
      <c r="U7" s="41">
        <f>'Design Weightings'!O4</f>
        <v>0</v>
      </c>
      <c r="V7" s="17">
        <f t="shared" si="0"/>
        <v>10</v>
      </c>
      <c r="W7" s="18">
        <f>SUM(N7:U7)/'Design Weightings'!$S$3</f>
        <v>0.5</v>
      </c>
      <c r="Y7" s="17">
        <f t="shared" si="1"/>
        <v>8</v>
      </c>
    </row>
    <row r="8" spans="1:25" ht="230.5" customHeight="1" x14ac:dyDescent="0.35">
      <c r="A8" s="36" t="s">
        <v>20</v>
      </c>
      <c r="B8" s="5" t="s">
        <v>73</v>
      </c>
      <c r="C8" s="15">
        <f>WRAT!C9</f>
        <v>1.69</v>
      </c>
      <c r="D8" s="11">
        <f>RST!K11</f>
        <v>0.61799999999999999</v>
      </c>
      <c r="E8" s="3"/>
      <c r="F8" s="16">
        <f>WRAT!K9</f>
        <v>0.84500000000000008</v>
      </c>
      <c r="G8" s="3" t="s">
        <v>74</v>
      </c>
      <c r="H8" s="3"/>
      <c r="I8" s="3"/>
      <c r="J8" s="3" t="s">
        <v>75</v>
      </c>
      <c r="K8" s="3" t="s">
        <v>76</v>
      </c>
      <c r="L8" s="21" t="s">
        <v>77</v>
      </c>
      <c r="M8" s="3"/>
      <c r="N8" s="3">
        <f>'Design Weightings'!A3</f>
        <v>3</v>
      </c>
      <c r="O8" s="3">
        <f>'Design Weightings'!C5</f>
        <v>1</v>
      </c>
      <c r="P8" s="3">
        <f>'Design Weightings'!E4</f>
        <v>4</v>
      </c>
      <c r="Q8" s="3">
        <f>'Design Weightings'!G5</f>
        <v>1</v>
      </c>
      <c r="R8" s="3">
        <f>'Design Weightings'!I4</f>
        <v>2</v>
      </c>
      <c r="S8" s="40">
        <f>'Design Weightings'!K4</f>
        <v>0</v>
      </c>
      <c r="T8" s="40">
        <f>'Design Weightings'!M3</f>
        <v>1</v>
      </c>
      <c r="U8" s="41">
        <f>'Design Weightings'!O4</f>
        <v>0</v>
      </c>
      <c r="V8" s="17">
        <f t="shared" si="0"/>
        <v>12</v>
      </c>
      <c r="W8" s="18">
        <f>SUM(N8:U8)/'Design Weightings'!$S$3</f>
        <v>0.6</v>
      </c>
      <c r="Y8" s="17">
        <f t="shared" si="1"/>
        <v>5</v>
      </c>
    </row>
    <row r="9" spans="1:25" ht="278.5" customHeight="1" x14ac:dyDescent="0.35">
      <c r="A9" s="5" t="s">
        <v>32</v>
      </c>
      <c r="B9" s="5" t="s">
        <v>78</v>
      </c>
      <c r="C9" s="15">
        <f>WRAT!C10</f>
        <v>3.6599999999999997</v>
      </c>
      <c r="D9" s="11">
        <f>RST!K12</f>
        <v>0.63890491803278682</v>
      </c>
      <c r="E9" s="3"/>
      <c r="F9" s="16">
        <f>WRAT!K10</f>
        <v>0.83906250000000004</v>
      </c>
      <c r="G9" s="3" t="s">
        <v>79</v>
      </c>
      <c r="H9" s="3"/>
      <c r="I9" s="3"/>
      <c r="J9" s="3" t="s">
        <v>80</v>
      </c>
      <c r="K9" s="3" t="s">
        <v>81</v>
      </c>
      <c r="L9" s="21" t="s">
        <v>82</v>
      </c>
      <c r="M9" s="3"/>
      <c r="N9" s="3">
        <f>'Design Weightings'!A5</f>
        <v>1</v>
      </c>
      <c r="O9" s="3">
        <f>'Design Weightings'!C3</f>
        <v>3</v>
      </c>
      <c r="P9" s="3">
        <f>'Design Weightings'!E7</f>
        <v>1</v>
      </c>
      <c r="Q9" s="3">
        <f>'Design Weightings'!G3</f>
        <v>3</v>
      </c>
      <c r="R9" s="3">
        <f>'Design Weightings'!I3</f>
        <v>3</v>
      </c>
      <c r="S9" s="40">
        <f>'Design Weightings'!K3</f>
        <v>1</v>
      </c>
      <c r="T9" s="40">
        <f>'Design Weightings'!M3</f>
        <v>1</v>
      </c>
      <c r="U9" s="41">
        <f>'Design Weightings'!O3</f>
        <v>1</v>
      </c>
      <c r="V9" s="17">
        <f t="shared" si="0"/>
        <v>14</v>
      </c>
      <c r="W9" s="18">
        <f>SUM(N9:U9)/'Design Weightings'!$S$3</f>
        <v>0.7</v>
      </c>
      <c r="Y9" s="17">
        <f t="shared" si="1"/>
        <v>1</v>
      </c>
    </row>
    <row r="10" spans="1:25" ht="223.5" customHeight="1" x14ac:dyDescent="0.35">
      <c r="A10" s="5" t="s">
        <v>26</v>
      </c>
      <c r="B10" s="5" t="s">
        <v>83</v>
      </c>
      <c r="C10" s="15">
        <f>WRAT!C11</f>
        <v>1.01</v>
      </c>
      <c r="D10" s="11">
        <f>RST!K15</f>
        <v>0.80640000000000012</v>
      </c>
      <c r="E10" s="3"/>
      <c r="F10" s="16">
        <f>WRAT!K11</f>
        <v>0.76071428571428568</v>
      </c>
      <c r="G10" s="3" t="s">
        <v>84</v>
      </c>
      <c r="H10" s="3"/>
      <c r="I10" s="3"/>
      <c r="J10" s="3" t="s">
        <v>85</v>
      </c>
      <c r="K10" s="3" t="s">
        <v>86</v>
      </c>
      <c r="L10" s="21" t="s">
        <v>87</v>
      </c>
      <c r="M10" s="3"/>
      <c r="N10" s="3">
        <f>'Design Weightings'!A3</f>
        <v>3</v>
      </c>
      <c r="O10" s="3">
        <f>'Design Weightings'!C5</f>
        <v>1</v>
      </c>
      <c r="P10" s="3">
        <f>'Design Weightings'!E4</f>
        <v>4</v>
      </c>
      <c r="Q10" s="3">
        <f>'Design Weightings'!G4</f>
        <v>2</v>
      </c>
      <c r="R10" s="3">
        <f>'Design Weightings'!I4</f>
        <v>2</v>
      </c>
      <c r="S10" s="40">
        <f>'Design Weightings'!K3</f>
        <v>1</v>
      </c>
      <c r="T10" s="40">
        <f>'Design Weightings'!M4</f>
        <v>0</v>
      </c>
      <c r="U10" s="41">
        <f>'Design Weightings'!O4</f>
        <v>0</v>
      </c>
      <c r="V10" s="17">
        <f t="shared" si="0"/>
        <v>13</v>
      </c>
      <c r="W10" s="18">
        <f>SUM(N10:U10)/'Design Weightings'!$S$3</f>
        <v>0.65</v>
      </c>
      <c r="Y10" s="17">
        <f t="shared" si="1"/>
        <v>3</v>
      </c>
    </row>
    <row r="11" spans="1:25" ht="281.25" customHeight="1" x14ac:dyDescent="0.35">
      <c r="A11" s="5" t="s">
        <v>117</v>
      </c>
      <c r="B11" s="5" t="s">
        <v>118</v>
      </c>
      <c r="C11" s="8">
        <v>1.54</v>
      </c>
      <c r="D11" s="11">
        <f>RST!K16</f>
        <v>0.77839999999999998</v>
      </c>
      <c r="E11" s="3"/>
      <c r="F11" s="16">
        <f>WRAT!K12</f>
        <v>0.72499999999999998</v>
      </c>
      <c r="G11" s="3" t="s">
        <v>119</v>
      </c>
      <c r="H11" s="3"/>
      <c r="I11" s="3"/>
      <c r="J11" s="3" t="s">
        <v>121</v>
      </c>
      <c r="K11" s="3" t="s">
        <v>122</v>
      </c>
      <c r="L11" s="21" t="s">
        <v>120</v>
      </c>
      <c r="M11" s="3"/>
      <c r="N11" s="3">
        <f>'Design Weightings'!A3</f>
        <v>3</v>
      </c>
      <c r="O11" s="3">
        <f>'Design Weightings'!C5</f>
        <v>1</v>
      </c>
      <c r="P11" s="3">
        <f>'Design Weightings'!E3</f>
        <v>5</v>
      </c>
      <c r="Q11" s="3">
        <f>'Design Weightings'!G5</f>
        <v>1</v>
      </c>
      <c r="R11" s="3">
        <f>'Design Weightings'!I5</f>
        <v>1</v>
      </c>
      <c r="S11" s="3">
        <f>'Design Weightings'!K3</f>
        <v>1</v>
      </c>
      <c r="T11" s="3">
        <f>'Design Weightings'!M4</f>
        <v>0</v>
      </c>
      <c r="U11" s="2">
        <f>'Design Weightings'!O3</f>
        <v>1</v>
      </c>
      <c r="V11" s="17">
        <f t="shared" si="0"/>
        <v>13</v>
      </c>
      <c r="W11" s="18">
        <f>SUM(N11:U11)/'Design Weightings'!$S$3</f>
        <v>0.65</v>
      </c>
      <c r="Y11" s="17">
        <f t="shared" si="1"/>
        <v>3</v>
      </c>
    </row>
    <row r="12" spans="1:25" x14ac:dyDescent="0.35">
      <c r="A12" s="5"/>
      <c r="B12" s="3"/>
      <c r="C12" s="8"/>
      <c r="D12" s="11"/>
      <c r="E12" s="3">
        <f>RST!J3</f>
        <v>4</v>
      </c>
      <c r="F12" s="11"/>
      <c r="G12" s="3"/>
      <c r="H12" s="3"/>
      <c r="I12" s="3"/>
      <c r="L12" s="21"/>
      <c r="M12" s="3"/>
      <c r="N12" s="3"/>
      <c r="O12" s="3"/>
      <c r="P12" s="3"/>
      <c r="Q12" s="3"/>
      <c r="R12" s="3"/>
      <c r="S12" s="3"/>
      <c r="T12" s="3"/>
      <c r="W12" s="14"/>
      <c r="Y12" s="17"/>
    </row>
    <row r="13" spans="1:25" s="3" customFormat="1" x14ac:dyDescent="0.35">
      <c r="A13" s="5"/>
      <c r="C13" s="8"/>
      <c r="D13" s="11"/>
      <c r="E13" s="3">
        <f>RST!J4</f>
        <v>48</v>
      </c>
      <c r="F13" s="11"/>
      <c r="L13" s="21"/>
      <c r="V13" s="2"/>
      <c r="W13" s="14"/>
      <c r="Y13" s="17"/>
    </row>
    <row r="14" spans="1:25" x14ac:dyDescent="0.35">
      <c r="A14" s="5"/>
      <c r="B14" s="3"/>
      <c r="C14" s="8"/>
      <c r="D14" s="11"/>
      <c r="E14" s="3">
        <f>RST!J5</f>
        <v>28</v>
      </c>
      <c r="F14" s="11"/>
      <c r="G14" s="3"/>
      <c r="H14" s="3"/>
      <c r="I14" s="3"/>
      <c r="L14" s="21"/>
      <c r="M14" s="3"/>
      <c r="N14" s="3"/>
      <c r="O14" s="3"/>
      <c r="P14" s="3"/>
      <c r="Q14" s="3"/>
      <c r="R14" s="3"/>
      <c r="S14" s="3"/>
      <c r="T14" s="3"/>
      <c r="W14" s="14"/>
      <c r="Y14" s="17"/>
    </row>
    <row r="15" spans="1:25" s="3" customFormat="1" x14ac:dyDescent="0.35">
      <c r="A15" s="5"/>
      <c r="C15" s="8"/>
      <c r="D15" s="11"/>
      <c r="E15" s="3" t="e">
        <f>RST!#REF!</f>
        <v>#REF!</v>
      </c>
      <c r="F15" s="11"/>
      <c r="L15" s="21"/>
      <c r="V15" s="2"/>
      <c r="W15" s="14"/>
      <c r="Y15" s="17"/>
    </row>
    <row r="16" spans="1:25" s="3" customFormat="1" x14ac:dyDescent="0.35">
      <c r="A16" s="5"/>
      <c r="C16" s="8"/>
      <c r="D16" s="11"/>
      <c r="E16" s="3">
        <f>RST!J9</f>
        <v>8</v>
      </c>
      <c r="F16" s="11"/>
      <c r="H16" s="3">
        <v>20</v>
      </c>
      <c r="L16" s="21"/>
      <c r="V16" s="2"/>
      <c r="W16" s="14"/>
      <c r="Y16" s="17"/>
    </row>
    <row r="17" spans="1:25" x14ac:dyDescent="0.35">
      <c r="A17" s="5"/>
      <c r="B17" s="3"/>
      <c r="C17" s="8"/>
      <c r="D17" s="11"/>
      <c r="E17" s="3">
        <f>RST!J10</f>
        <v>1</v>
      </c>
      <c r="F17" s="11"/>
      <c r="G17" s="3"/>
      <c r="H17" s="3"/>
      <c r="I17" s="3" t="s">
        <v>88</v>
      </c>
      <c r="L17" s="21"/>
      <c r="M17" s="3"/>
      <c r="N17" s="3"/>
      <c r="O17" s="3"/>
      <c r="P17" s="3"/>
      <c r="Q17" s="3"/>
      <c r="R17" s="3"/>
      <c r="S17" s="3"/>
      <c r="T17" s="3"/>
      <c r="W17" s="14"/>
      <c r="Y17" s="17"/>
    </row>
    <row r="18" spans="1:25" s="17" customFormat="1" ht="160" customHeight="1" x14ac:dyDescent="0.35">
      <c r="A18" s="36"/>
      <c r="B18" s="15"/>
      <c r="C18" s="15"/>
      <c r="D18" s="16"/>
      <c r="E18" s="15"/>
      <c r="F18" s="16"/>
      <c r="G18" s="15"/>
      <c r="H18" s="15"/>
      <c r="I18" s="15"/>
      <c r="J18" s="15"/>
      <c r="K18" s="15"/>
      <c r="L18" s="20"/>
      <c r="M18" s="15"/>
      <c r="N18" s="15"/>
      <c r="O18" s="15"/>
      <c r="P18" s="15"/>
      <c r="Q18" s="15"/>
      <c r="R18" s="15"/>
      <c r="S18" s="15"/>
      <c r="T18" s="15"/>
      <c r="W18" s="18"/>
    </row>
    <row r="19" spans="1:25" ht="155.5" customHeight="1" x14ac:dyDescent="0.35">
      <c r="A19" s="5"/>
      <c r="B19" s="3"/>
      <c r="C19" s="3"/>
      <c r="D19" s="11"/>
      <c r="E19" s="3"/>
      <c r="F19" s="11"/>
      <c r="G19" s="3"/>
      <c r="H19" s="3"/>
      <c r="I19" s="3"/>
      <c r="L19" s="21"/>
      <c r="M19" s="3"/>
      <c r="N19" s="3"/>
      <c r="O19" s="3"/>
      <c r="P19" s="3"/>
      <c r="Q19" s="3"/>
      <c r="R19" s="3"/>
      <c r="S19" s="3"/>
      <c r="T19" s="3"/>
      <c r="W19" s="14"/>
      <c r="Y19" s="17"/>
    </row>
    <row r="20" spans="1:25" ht="151.5" customHeight="1" x14ac:dyDescent="0.35">
      <c r="A20" s="5"/>
      <c r="B20" s="3"/>
      <c r="C20" s="3"/>
      <c r="D20" s="11"/>
      <c r="E20" s="3"/>
      <c r="F20" s="11"/>
      <c r="G20" s="3"/>
      <c r="H20" s="3"/>
      <c r="I20" s="3"/>
      <c r="L20" s="21"/>
      <c r="M20" s="3"/>
      <c r="N20" s="3"/>
      <c r="O20" s="3"/>
      <c r="P20" s="3"/>
      <c r="Q20" s="3"/>
      <c r="R20" s="3"/>
      <c r="S20" s="3"/>
      <c r="T20" s="3"/>
      <c r="W20" s="14"/>
      <c r="Y20" s="17"/>
    </row>
    <row r="21" spans="1:25" x14ac:dyDescent="0.35">
      <c r="A21" s="5"/>
      <c r="B21" s="3"/>
      <c r="C21" s="3"/>
      <c r="D21" s="11"/>
      <c r="E21" s="3"/>
      <c r="F21" s="11"/>
      <c r="G21" s="3"/>
      <c r="H21" s="3"/>
      <c r="I21" s="3"/>
      <c r="L21" s="21"/>
      <c r="M21" s="3"/>
      <c r="N21" s="3"/>
      <c r="O21" s="3"/>
      <c r="P21" s="3"/>
      <c r="Q21" s="3"/>
      <c r="R21" s="3"/>
      <c r="S21" s="3"/>
      <c r="T21" s="3"/>
      <c r="W21" s="14"/>
      <c r="Y21" s="17"/>
    </row>
    <row r="22" spans="1:25" x14ac:dyDescent="0.35">
      <c r="A22" s="5"/>
      <c r="B22" s="3"/>
      <c r="C22" s="3"/>
      <c r="D22" s="11"/>
      <c r="E22" s="3"/>
      <c r="F22" s="11"/>
      <c r="G22" s="3"/>
      <c r="H22" s="3"/>
      <c r="I22" s="3"/>
      <c r="L22" s="21"/>
      <c r="M22" s="3"/>
      <c r="N22" s="3"/>
      <c r="O22" s="3"/>
      <c r="P22" s="3"/>
      <c r="Q22" s="3"/>
      <c r="R22" s="3"/>
      <c r="S22" s="3"/>
      <c r="T22" s="3"/>
      <c r="W22" s="14"/>
      <c r="Y22" s="17"/>
    </row>
    <row r="23" spans="1:25" x14ac:dyDescent="0.35">
      <c r="A23" s="5"/>
      <c r="B23" s="3"/>
      <c r="C23" s="3"/>
      <c r="D23" s="11"/>
      <c r="E23" s="12"/>
      <c r="F23" s="11"/>
      <c r="G23" s="3"/>
      <c r="H23" s="3"/>
      <c r="I23" s="3"/>
      <c r="L23" s="21"/>
      <c r="M23" s="3"/>
      <c r="N23" s="3"/>
      <c r="O23" s="3"/>
      <c r="P23" s="3"/>
      <c r="Q23" s="3"/>
      <c r="R23" s="3"/>
      <c r="S23" s="3"/>
      <c r="T23" s="3"/>
      <c r="W23" s="14"/>
      <c r="Y23" s="17"/>
    </row>
    <row r="24" spans="1:25" s="3" customFormat="1" x14ac:dyDescent="0.35">
      <c r="A24" s="5"/>
      <c r="D24" s="11"/>
      <c r="F24" s="11"/>
      <c r="L24" s="21"/>
      <c r="V24" s="2"/>
      <c r="W24" s="14"/>
      <c r="Y24" s="17"/>
    </row>
    <row r="25" spans="1:25" x14ac:dyDescent="0.35">
      <c r="A25" s="5"/>
      <c r="B25" s="3"/>
      <c r="C25" s="3"/>
      <c r="D25" s="3"/>
      <c r="E25" s="3"/>
      <c r="F25" s="3"/>
      <c r="G25" s="3"/>
      <c r="H25" s="3"/>
      <c r="I25" s="3"/>
      <c r="L25" s="21"/>
      <c r="M25" s="3"/>
      <c r="N25" s="3"/>
      <c r="O25" s="3"/>
      <c r="P25" s="3"/>
      <c r="Q25" s="3"/>
      <c r="R25" s="3"/>
      <c r="S25" s="3"/>
      <c r="T25" s="3"/>
    </row>
    <row r="26" spans="1:25" x14ac:dyDescent="0.35">
      <c r="A26" s="5"/>
      <c r="B26" s="3"/>
      <c r="C26" s="3"/>
      <c r="D26" s="3"/>
      <c r="E26" s="3"/>
      <c r="F26" s="3"/>
      <c r="G26" s="3"/>
      <c r="H26" s="3"/>
      <c r="I26" s="3"/>
      <c r="L26" s="21"/>
      <c r="M26" s="3"/>
      <c r="N26" s="3"/>
      <c r="O26" s="3"/>
      <c r="P26" s="3"/>
      <c r="Q26" s="3"/>
      <c r="R26" s="3"/>
      <c r="S26" s="3"/>
      <c r="T26" s="3"/>
    </row>
    <row r="27" spans="1:25" x14ac:dyDescent="0.35">
      <c r="A27" s="5"/>
      <c r="B27" s="3"/>
      <c r="C27" s="3"/>
      <c r="D27" s="3"/>
      <c r="E27" s="3"/>
      <c r="F27" s="3"/>
      <c r="G27" s="3"/>
      <c r="H27" s="3"/>
      <c r="I27" s="3"/>
      <c r="L27" s="21"/>
      <c r="M27" s="3"/>
      <c r="N27" s="3"/>
      <c r="O27" s="3"/>
      <c r="P27" s="3"/>
      <c r="Q27" s="3"/>
      <c r="R27" s="3"/>
      <c r="S27" s="3"/>
      <c r="T27" s="3"/>
    </row>
    <row r="28" spans="1:25" x14ac:dyDescent="0.35">
      <c r="A28" s="5"/>
      <c r="B28" s="3"/>
      <c r="C28" s="3"/>
      <c r="D28" s="3"/>
      <c r="E28" s="3"/>
      <c r="F28" s="3"/>
      <c r="G28" s="3"/>
      <c r="H28" s="3"/>
      <c r="I28" s="3"/>
      <c r="L28" s="21"/>
      <c r="M28" s="3"/>
      <c r="N28" s="3"/>
      <c r="O28" s="3"/>
      <c r="P28" s="3"/>
      <c r="Q28" s="3"/>
      <c r="R28" s="3"/>
      <c r="S28" s="3"/>
      <c r="T28" s="3"/>
    </row>
    <row r="29" spans="1:25" x14ac:dyDescent="0.35">
      <c r="A29" s="5"/>
      <c r="B29" s="3"/>
      <c r="C29" s="3"/>
      <c r="D29" s="3"/>
      <c r="E29" s="3"/>
      <c r="F29" s="3"/>
      <c r="G29" s="3"/>
      <c r="H29" s="3"/>
      <c r="I29" s="3"/>
      <c r="L29" s="21"/>
      <c r="M29" s="3"/>
      <c r="N29" s="3"/>
      <c r="O29" s="3"/>
      <c r="P29" s="3"/>
      <c r="Q29" s="3"/>
      <c r="R29" s="3"/>
      <c r="S29" s="3"/>
      <c r="T29" s="3"/>
    </row>
    <row r="30" spans="1:25" x14ac:dyDescent="0.35">
      <c r="A30" s="5"/>
      <c r="B30" s="3"/>
      <c r="C30" s="3"/>
      <c r="D30" s="3"/>
      <c r="E30" s="3"/>
      <c r="F30" s="3"/>
      <c r="G30" s="3"/>
      <c r="H30" s="3"/>
      <c r="I30" s="3"/>
      <c r="L30" s="21"/>
      <c r="M30" s="3"/>
      <c r="N30" s="3"/>
      <c r="O30" s="3"/>
      <c r="P30" s="3"/>
      <c r="Q30" s="3"/>
      <c r="R30" s="3"/>
      <c r="S30" s="3"/>
      <c r="T30" s="3"/>
    </row>
    <row r="31" spans="1:25" x14ac:dyDescent="0.35">
      <c r="A31" s="5"/>
      <c r="B31" s="3"/>
      <c r="C31" s="3"/>
      <c r="D31" s="3"/>
      <c r="E31" s="3"/>
      <c r="F31" s="3"/>
      <c r="G31" s="3"/>
      <c r="H31" s="3"/>
      <c r="I31" s="3"/>
      <c r="L31" s="21"/>
      <c r="M31" s="3"/>
      <c r="N31" s="3"/>
      <c r="O31" s="3"/>
      <c r="P31" s="3"/>
      <c r="Q31" s="3"/>
      <c r="R31" s="3"/>
      <c r="S31" s="3"/>
      <c r="T31" s="3"/>
    </row>
    <row r="32" spans="1:25" x14ac:dyDescent="0.35">
      <c r="A32" s="5"/>
      <c r="B32" s="3"/>
      <c r="C32" s="3"/>
      <c r="D32" s="3"/>
      <c r="E32" s="3"/>
      <c r="F32" s="3"/>
      <c r="G32" s="3"/>
      <c r="H32" s="3"/>
      <c r="I32" s="3"/>
      <c r="L32" s="21"/>
      <c r="M32" s="3"/>
      <c r="N32" s="3"/>
      <c r="O32" s="3"/>
      <c r="P32" s="3"/>
      <c r="Q32" s="3"/>
      <c r="R32" s="3"/>
      <c r="S32" s="3"/>
      <c r="T32" s="3"/>
    </row>
    <row r="33" spans="1:20" x14ac:dyDescent="0.35">
      <c r="A33" s="5"/>
      <c r="B33" s="3"/>
      <c r="C33" s="3"/>
      <c r="D33" s="3"/>
      <c r="E33" s="3"/>
      <c r="F33" s="3"/>
      <c r="G33" s="3"/>
      <c r="H33" s="3"/>
      <c r="I33" s="3"/>
      <c r="L33" s="21"/>
      <c r="M33" s="3"/>
      <c r="N33" s="3"/>
      <c r="O33" s="3"/>
      <c r="P33" s="3"/>
      <c r="Q33" s="3"/>
      <c r="R33" s="3"/>
      <c r="S33" s="3"/>
      <c r="T33" s="3"/>
    </row>
    <row r="34" spans="1:20" x14ac:dyDescent="0.35">
      <c r="A34" s="5"/>
      <c r="B34" s="3"/>
      <c r="C34" s="3"/>
      <c r="D34" s="3"/>
      <c r="E34" s="3"/>
      <c r="F34" s="3"/>
      <c r="G34" s="3"/>
      <c r="H34" s="3"/>
      <c r="I34" s="3"/>
      <c r="L34" s="21"/>
      <c r="M34" s="3"/>
      <c r="N34" s="3"/>
      <c r="O34" s="3"/>
      <c r="P34" s="3"/>
      <c r="Q34" s="3"/>
      <c r="R34" s="3"/>
      <c r="S34" s="3"/>
      <c r="T34" s="3"/>
    </row>
    <row r="35" spans="1:20" x14ac:dyDescent="0.35">
      <c r="A35" s="5"/>
      <c r="B35" s="3"/>
      <c r="C35" s="3"/>
      <c r="D35" s="3"/>
      <c r="E35" s="3"/>
      <c r="F35" s="3"/>
      <c r="G35" s="3"/>
      <c r="H35" s="3"/>
      <c r="I35" s="3"/>
      <c r="L35" s="21"/>
      <c r="M35" s="3"/>
      <c r="N35" s="3"/>
      <c r="O35" s="3"/>
      <c r="P35" s="3"/>
      <c r="Q35" s="3"/>
      <c r="R35" s="3"/>
      <c r="S35" s="3"/>
      <c r="T35" s="3"/>
    </row>
    <row r="36" spans="1:20" x14ac:dyDescent="0.35">
      <c r="A36" s="5"/>
      <c r="B36" s="3"/>
      <c r="C36" s="3"/>
      <c r="D36" s="3"/>
      <c r="E36" s="3"/>
      <c r="F36" s="3"/>
      <c r="G36" s="3"/>
      <c r="H36" s="3"/>
      <c r="I36" s="3"/>
      <c r="L36" s="21"/>
      <c r="M36" s="3"/>
      <c r="N36" s="3"/>
      <c r="O36" s="3"/>
      <c r="P36" s="3"/>
      <c r="Q36" s="3"/>
      <c r="R36" s="3"/>
      <c r="S36" s="3"/>
      <c r="T36" s="3"/>
    </row>
    <row r="37" spans="1:20" x14ac:dyDescent="0.35">
      <c r="A37" s="5"/>
      <c r="B37" s="3"/>
      <c r="C37" s="3"/>
      <c r="D37" s="3"/>
      <c r="E37" s="3"/>
      <c r="F37" s="3"/>
      <c r="G37" s="3"/>
      <c r="H37" s="3"/>
      <c r="I37" s="3"/>
      <c r="L37" s="21"/>
      <c r="M37" s="3"/>
      <c r="N37" s="3"/>
      <c r="O37" s="3"/>
      <c r="P37" s="3"/>
      <c r="Q37" s="3"/>
      <c r="R37" s="3"/>
      <c r="S37" s="3"/>
      <c r="T37" s="3"/>
    </row>
    <row r="38" spans="1:20" x14ac:dyDescent="0.35">
      <c r="A38" s="5"/>
      <c r="B38" s="3"/>
      <c r="C38" s="3"/>
      <c r="D38" s="3"/>
      <c r="E38" s="3"/>
      <c r="F38" s="3"/>
      <c r="G38" s="3"/>
      <c r="H38" s="3"/>
      <c r="I38" s="3"/>
      <c r="L38" s="21"/>
      <c r="M38" s="3"/>
      <c r="N38" s="3"/>
      <c r="O38" s="3"/>
      <c r="P38" s="3"/>
      <c r="Q38" s="3"/>
      <c r="R38" s="3"/>
      <c r="S38" s="3"/>
      <c r="T38" s="3"/>
    </row>
    <row r="39" spans="1:20" x14ac:dyDescent="0.35">
      <c r="A39" s="5"/>
      <c r="B39" s="3"/>
      <c r="C39" s="3"/>
      <c r="D39" s="3"/>
      <c r="E39" s="3"/>
      <c r="F39" s="3"/>
      <c r="G39" s="3"/>
      <c r="H39" s="3"/>
      <c r="I39" s="3"/>
      <c r="L39" s="21"/>
      <c r="M39" s="3"/>
      <c r="N39" s="3"/>
      <c r="O39" s="3"/>
      <c r="P39" s="3"/>
      <c r="Q39" s="3"/>
      <c r="R39" s="3"/>
      <c r="S39" s="3"/>
      <c r="T39" s="3"/>
    </row>
    <row r="40" spans="1:20" x14ac:dyDescent="0.35">
      <c r="A40" s="5"/>
      <c r="B40" s="3"/>
      <c r="C40" s="3"/>
      <c r="D40" s="3"/>
      <c r="E40" s="3"/>
      <c r="F40" s="3"/>
      <c r="G40" s="3"/>
      <c r="H40" s="3"/>
      <c r="I40" s="3"/>
      <c r="L40" s="21"/>
      <c r="M40" s="3"/>
      <c r="N40" s="3"/>
      <c r="O40" s="3"/>
      <c r="P40" s="3"/>
      <c r="Q40" s="3"/>
      <c r="R40" s="3"/>
      <c r="S40" s="3"/>
      <c r="T40" s="3"/>
    </row>
  </sheetData>
  <sheetProtection algorithmName="SHA-512" hashValue="O1Wh4r9TMrmpL1nvJe198OroagDKZFYgp1+dyFfwkcW8YcveD/+IwfHbj4GvZCyXKhu/RufU+tzv1MSjfM8tXg==" saltValue="LHWP2+G5xIB4GxImSuWs2Q==" spinCount="100000" sheet="1" objects="1" scenarios="1" selectLockedCells="1" selectUnlockedCells="1"/>
  <autoFilter ref="A1:T24" xr:uid="{8CFB5CC1-F83A-4C56-BD5F-263CAFE9ABD8}"/>
  <phoneticPr fontId="7" type="noConversion"/>
  <conditionalFormatting sqref="W2:W24">
    <cfRule type="colorScale" priority="1">
      <colorScale>
        <cfvo type="min"/>
        <cfvo type="percentile" val="50"/>
        <cfvo type="max"/>
        <color rgb="FFF8696B"/>
        <color rgb="FFFCFCFF"/>
        <color rgb="FF5A8AC6"/>
      </colorScale>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F4E23-E942-4FE0-92D6-267562796FD4}">
  <sheetPr>
    <tabColor theme="9" tint="0.79998168889431442"/>
  </sheetPr>
  <dimension ref="A1:S16"/>
  <sheetViews>
    <sheetView workbookViewId="0">
      <selection activeCell="J3" sqref="J3"/>
    </sheetView>
  </sheetViews>
  <sheetFormatPr defaultRowHeight="14.5" x14ac:dyDescent="0.35"/>
  <cols>
    <col min="1" max="1" width="8.81640625" customWidth="1"/>
    <col min="2" max="2" width="11.54296875" customWidth="1"/>
    <col min="3" max="3" width="8.81640625" customWidth="1"/>
    <col min="4" max="4" width="11.54296875" customWidth="1"/>
    <col min="5" max="5" width="8.81640625" customWidth="1"/>
    <col min="6" max="6" width="12.1796875" bestFit="1" customWidth="1"/>
    <col min="7" max="8" width="11.54296875" customWidth="1"/>
    <col min="9" max="9" width="8.81640625" customWidth="1"/>
    <col min="10" max="10" width="25.7265625" bestFit="1" customWidth="1"/>
    <col min="11" max="11" width="8.81640625" customWidth="1"/>
    <col min="12" max="12" width="15.54296875" customWidth="1"/>
    <col min="13" max="13" width="8.81640625" customWidth="1"/>
    <col min="14" max="14" width="15.7265625" customWidth="1"/>
    <col min="15" max="15" width="8.81640625" customWidth="1"/>
    <col min="16" max="16" width="11.54296875" customWidth="1"/>
    <col min="17" max="17" width="13.7265625" style="13" customWidth="1"/>
    <col min="18" max="18" width="8.7265625" style="13"/>
  </cols>
  <sheetData>
    <row r="1" spans="1:19" x14ac:dyDescent="0.35">
      <c r="A1" s="42" t="s">
        <v>89</v>
      </c>
      <c r="B1" s="42"/>
      <c r="C1" s="42"/>
      <c r="D1" s="42"/>
      <c r="E1" s="42"/>
      <c r="F1" s="42"/>
      <c r="G1" s="42"/>
      <c r="H1" s="42"/>
      <c r="I1" s="42"/>
      <c r="J1" s="42"/>
      <c r="K1" s="42"/>
      <c r="L1" s="42"/>
      <c r="M1" s="42"/>
      <c r="N1" s="42"/>
      <c r="O1" s="42"/>
      <c r="P1" s="42"/>
      <c r="Q1" s="42"/>
      <c r="R1" s="42"/>
      <c r="S1" s="42"/>
    </row>
    <row r="2" spans="1:19" s="1" customFormat="1" x14ac:dyDescent="0.35">
      <c r="A2" s="43" t="str">
        <f>A11</f>
        <v>Timescale</v>
      </c>
      <c r="B2" s="43"/>
      <c r="C2" s="43" t="str">
        <f t="shared" ref="C2" si="0">C11</f>
        <v>Design Complexity</v>
      </c>
      <c r="D2" s="43"/>
      <c r="E2" s="43" t="str">
        <f t="shared" ref="E2" si="1">E11</f>
        <v>£ Estimate</v>
      </c>
      <c r="F2" s="43"/>
      <c r="G2" s="43" t="str">
        <f t="shared" ref="G2" si="2">G11</f>
        <v>Design Urgency</v>
      </c>
      <c r="H2" s="43"/>
      <c r="I2" s="43" t="str">
        <f t="shared" ref="I2" si="3">I11</f>
        <v xml:space="preserve">Scale of Benefit? </v>
      </c>
      <c r="J2" s="43"/>
      <c r="K2" s="43" t="str">
        <f t="shared" ref="K2" si="4">K11</f>
        <v>School Streets Connection?</v>
      </c>
      <c r="L2" s="43"/>
      <c r="M2" s="43" t="str">
        <f t="shared" ref="M2" si="5">M11</f>
        <v>Links to Frome initiatives</v>
      </c>
      <c r="N2" s="43"/>
      <c r="O2" s="43" t="str">
        <f t="shared" ref="O2" si="6">O11</f>
        <v>Existing £ Available</v>
      </c>
      <c r="P2" s="43"/>
      <c r="Q2" s="43" t="str">
        <f t="shared" ref="Q2" si="7">Q11</f>
        <v>Â£ Bracket</v>
      </c>
      <c r="R2" s="43"/>
    </row>
    <row r="3" spans="1:19" x14ac:dyDescent="0.35">
      <c r="A3">
        <v>3</v>
      </c>
      <c r="B3" t="s">
        <v>91</v>
      </c>
      <c r="C3">
        <v>3</v>
      </c>
      <c r="D3" t="s">
        <v>92</v>
      </c>
      <c r="E3">
        <v>5</v>
      </c>
      <c r="F3" t="s">
        <v>93</v>
      </c>
      <c r="G3">
        <v>3</v>
      </c>
      <c r="H3" t="s">
        <v>92</v>
      </c>
      <c r="I3">
        <v>3</v>
      </c>
      <c r="J3" t="s">
        <v>95</v>
      </c>
      <c r="K3">
        <v>1</v>
      </c>
      <c r="L3" t="s">
        <v>94</v>
      </c>
      <c r="M3">
        <v>1</v>
      </c>
      <c r="N3" t="s">
        <v>94</v>
      </c>
      <c r="O3">
        <v>1</v>
      </c>
      <c r="P3" t="s">
        <v>94</v>
      </c>
      <c r="S3">
        <f>A3+C3+I3+M3+G3+E3+K3+O3</f>
        <v>20</v>
      </c>
    </row>
    <row r="4" spans="1:19" x14ac:dyDescent="0.35">
      <c r="A4">
        <v>2</v>
      </c>
      <c r="B4" t="s">
        <v>96</v>
      </c>
      <c r="C4">
        <v>2</v>
      </c>
      <c r="D4" t="s">
        <v>96</v>
      </c>
      <c r="E4">
        <v>4</v>
      </c>
      <c r="F4" t="s">
        <v>97</v>
      </c>
      <c r="G4">
        <v>2</v>
      </c>
      <c r="H4" t="s">
        <v>96</v>
      </c>
      <c r="I4">
        <v>2</v>
      </c>
      <c r="J4" t="s">
        <v>99</v>
      </c>
      <c r="K4">
        <v>0</v>
      </c>
      <c r="L4" t="s">
        <v>98</v>
      </c>
      <c r="M4">
        <v>0</v>
      </c>
      <c r="N4" t="s">
        <v>98</v>
      </c>
      <c r="O4">
        <v>0</v>
      </c>
      <c r="P4" t="s">
        <v>98</v>
      </c>
    </row>
    <row r="5" spans="1:19" x14ac:dyDescent="0.35">
      <c r="A5">
        <v>1</v>
      </c>
      <c r="B5" t="s">
        <v>100</v>
      </c>
      <c r="C5">
        <v>1</v>
      </c>
      <c r="D5" t="s">
        <v>88</v>
      </c>
      <c r="E5">
        <v>3</v>
      </c>
      <c r="F5" t="s">
        <v>101</v>
      </c>
      <c r="G5">
        <v>1</v>
      </c>
      <c r="H5" t="s">
        <v>88</v>
      </c>
      <c r="I5">
        <v>1</v>
      </c>
      <c r="J5" t="s">
        <v>102</v>
      </c>
    </row>
    <row r="6" spans="1:19" x14ac:dyDescent="0.35">
      <c r="E6">
        <v>2</v>
      </c>
      <c r="F6" t="s">
        <v>103</v>
      </c>
    </row>
    <row r="7" spans="1:19" x14ac:dyDescent="0.35">
      <c r="E7">
        <v>1</v>
      </c>
      <c r="F7" t="s">
        <v>104</v>
      </c>
    </row>
    <row r="10" spans="1:19" x14ac:dyDescent="0.35">
      <c r="A10" s="42" t="s">
        <v>105</v>
      </c>
      <c r="B10" s="42"/>
      <c r="C10" s="42"/>
      <c r="D10" s="42"/>
      <c r="E10" s="42"/>
      <c r="F10" s="42"/>
      <c r="G10" s="42"/>
      <c r="H10" s="42"/>
      <c r="I10" s="42"/>
      <c r="J10" s="42"/>
      <c r="K10" s="42"/>
      <c r="L10" s="42"/>
      <c r="M10" s="42"/>
      <c r="N10" s="42"/>
      <c r="O10" s="42"/>
      <c r="P10" s="42"/>
      <c r="Q10" s="42"/>
      <c r="R10" s="42"/>
      <c r="S10" s="42"/>
    </row>
    <row r="11" spans="1:19" x14ac:dyDescent="0.35">
      <c r="A11" s="43" t="s">
        <v>46</v>
      </c>
      <c r="B11" s="43"/>
      <c r="C11" s="43" t="s">
        <v>106</v>
      </c>
      <c r="D11" s="43"/>
      <c r="E11" s="43" t="s">
        <v>107</v>
      </c>
      <c r="F11" s="43"/>
      <c r="G11" s="43" t="s">
        <v>44</v>
      </c>
      <c r="H11" s="43"/>
      <c r="I11" s="43" t="s">
        <v>110</v>
      </c>
      <c r="J11" s="43"/>
      <c r="K11" s="43" t="s">
        <v>109</v>
      </c>
      <c r="L11" s="43"/>
      <c r="M11" s="43" t="s">
        <v>108</v>
      </c>
      <c r="N11" s="43"/>
      <c r="O11" s="43" t="s">
        <v>111</v>
      </c>
      <c r="P11" s="43"/>
      <c r="Q11" s="44" t="s">
        <v>90</v>
      </c>
      <c r="R11" s="44"/>
      <c r="S11" s="1"/>
    </row>
    <row r="12" spans="1:19" x14ac:dyDescent="0.35">
      <c r="A12">
        <v>3</v>
      </c>
      <c r="B12" t="s">
        <v>91</v>
      </c>
      <c r="C12">
        <v>3</v>
      </c>
      <c r="D12" t="s">
        <v>92</v>
      </c>
      <c r="E12">
        <v>5</v>
      </c>
      <c r="F12" t="s">
        <v>93</v>
      </c>
      <c r="G12">
        <v>3</v>
      </c>
      <c r="H12" t="s">
        <v>92</v>
      </c>
      <c r="I12">
        <v>3</v>
      </c>
      <c r="J12" t="s">
        <v>95</v>
      </c>
      <c r="K12">
        <v>1</v>
      </c>
      <c r="L12" t="s">
        <v>94</v>
      </c>
      <c r="M12">
        <v>1</v>
      </c>
      <c r="N12" t="s">
        <v>94</v>
      </c>
      <c r="O12">
        <v>1</v>
      </c>
      <c r="P12" t="s">
        <v>94</v>
      </c>
      <c r="S12">
        <f>A12+C12+I12+M12+G12+E12+K12+O12</f>
        <v>20</v>
      </c>
    </row>
    <row r="13" spans="1:19" x14ac:dyDescent="0.35">
      <c r="A13">
        <v>2</v>
      </c>
      <c r="B13" t="s">
        <v>96</v>
      </c>
      <c r="C13">
        <v>2</v>
      </c>
      <c r="D13" t="s">
        <v>96</v>
      </c>
      <c r="E13">
        <v>4</v>
      </c>
      <c r="F13" t="s">
        <v>97</v>
      </c>
      <c r="G13">
        <v>2</v>
      </c>
      <c r="H13" t="s">
        <v>96</v>
      </c>
      <c r="I13">
        <v>2</v>
      </c>
      <c r="J13" t="s">
        <v>99</v>
      </c>
      <c r="K13">
        <v>0</v>
      </c>
      <c r="L13" t="s">
        <v>98</v>
      </c>
      <c r="M13">
        <v>0</v>
      </c>
      <c r="N13" t="s">
        <v>98</v>
      </c>
      <c r="O13">
        <v>0</v>
      </c>
      <c r="P13" t="s">
        <v>98</v>
      </c>
    </row>
    <row r="14" spans="1:19" x14ac:dyDescent="0.35">
      <c r="A14">
        <v>1</v>
      </c>
      <c r="B14" t="s">
        <v>100</v>
      </c>
      <c r="C14">
        <v>1</v>
      </c>
      <c r="D14" t="s">
        <v>88</v>
      </c>
      <c r="E14">
        <v>3</v>
      </c>
      <c r="F14" t="s">
        <v>101</v>
      </c>
      <c r="G14">
        <v>1</v>
      </c>
      <c r="H14" t="s">
        <v>88</v>
      </c>
      <c r="I14">
        <v>1</v>
      </c>
      <c r="J14" t="s">
        <v>102</v>
      </c>
    </row>
    <row r="15" spans="1:19" x14ac:dyDescent="0.35">
      <c r="E15">
        <v>2</v>
      </c>
      <c r="F15" t="s">
        <v>103</v>
      </c>
    </row>
    <row r="16" spans="1:19" x14ac:dyDescent="0.35">
      <c r="E16">
        <v>1</v>
      </c>
      <c r="F16" t="s">
        <v>104</v>
      </c>
    </row>
  </sheetData>
  <sheetProtection algorithmName="SHA-512" hashValue="FVhwKhT0Vs8uk8dowCuUkP1/H8xUg8eUmWe+4DCaASNNd8gdW5bIQxlb/ElDAAgdmlLp2tA7o+cXpbz6rgSVpQ==" saltValue="/LHL5jGEdU4bAfHxIfdVaw==" spinCount="100000" sheet="1" objects="1" scenarios="1" selectLockedCells="1" selectUnlockedCells="1"/>
  <mergeCells count="20">
    <mergeCell ref="O11:P11"/>
    <mergeCell ref="Q11:R11"/>
    <mergeCell ref="G2:H2"/>
    <mergeCell ref="G11:H11"/>
    <mergeCell ref="Q2:R2"/>
    <mergeCell ref="A10:S10"/>
    <mergeCell ref="A11:B11"/>
    <mergeCell ref="C11:D11"/>
    <mergeCell ref="E11:F11"/>
    <mergeCell ref="I11:J11"/>
    <mergeCell ref="K11:L11"/>
    <mergeCell ref="M11:N11"/>
    <mergeCell ref="A1:S1"/>
    <mergeCell ref="A2:B2"/>
    <mergeCell ref="C2:D2"/>
    <mergeCell ref="E2:F2"/>
    <mergeCell ref="I2:J2"/>
    <mergeCell ref="K2:L2"/>
    <mergeCell ref="M2:N2"/>
    <mergeCell ref="O2:P2"/>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DEF322768F9F42AC61FA425C6F8A1A" ma:contentTypeVersion="18" ma:contentTypeDescription="Create a new document." ma:contentTypeScope="" ma:versionID="c971978aa1aa3d7c9feedfc118c1be88">
  <xsd:schema xmlns:xsd="http://www.w3.org/2001/XMLSchema" xmlns:xs="http://www.w3.org/2001/XMLSchema" xmlns:p="http://schemas.microsoft.com/office/2006/metadata/properties" xmlns:ns2="91cd95cf-08a9-4178-85a8-15bf78dff4e5" xmlns:ns3="7c785391-0b56-47dc-90b0-4e6c99873394" targetNamespace="http://schemas.microsoft.com/office/2006/metadata/properties" ma:root="true" ma:fieldsID="911a32c1d4787bb1a46dd4566f925fc8" ns2:_="" ns3:_="">
    <xsd:import namespace="91cd95cf-08a9-4178-85a8-15bf78dff4e5"/>
    <xsd:import namespace="7c785391-0b56-47dc-90b0-4e6c998733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cd95cf-08a9-4178-85a8-15bf78dff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71f3fbd-fe7a-4e5d-8693-5a00149c4e9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785391-0b56-47dc-90b0-4e6c9987339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b6ab4af-994c-4be5-9c8b-e8b791dbb2a4}" ma:internalName="TaxCatchAll" ma:showField="CatchAllData" ma:web="7c785391-0b56-47dc-90b0-4e6c9987339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c785391-0b56-47dc-90b0-4e6c99873394" xsi:nil="true"/>
    <lcf76f155ced4ddcb4097134ff3c332f xmlns="91cd95cf-08a9-4178-85a8-15bf78dff4e5">
      <Terms xmlns="http://schemas.microsoft.com/office/infopath/2007/PartnerControls"/>
    </lcf76f155ced4ddcb4097134ff3c332f>
    <_Flow_SignoffStatus xmlns="91cd95cf-08a9-4178-85a8-15bf78dff4e5" xsi:nil="true"/>
  </documentManagement>
</p:properties>
</file>

<file path=customXml/itemProps1.xml><?xml version="1.0" encoding="utf-8"?>
<ds:datastoreItem xmlns:ds="http://schemas.openxmlformats.org/officeDocument/2006/customXml" ds:itemID="{CA96FA2D-7B12-4BD8-BDD8-DCACB2461E2D}">
  <ds:schemaRefs>
    <ds:schemaRef ds:uri="http://schemas.microsoft.com/sharepoint/v3/contenttype/forms"/>
  </ds:schemaRefs>
</ds:datastoreItem>
</file>

<file path=customXml/itemProps2.xml><?xml version="1.0" encoding="utf-8"?>
<ds:datastoreItem xmlns:ds="http://schemas.openxmlformats.org/officeDocument/2006/customXml" ds:itemID="{47CE8CFD-D2C1-4AB9-A812-9C8AF6886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cd95cf-08a9-4178-85a8-15bf78dff4e5"/>
    <ds:schemaRef ds:uri="7c785391-0b56-47dc-90b0-4e6c99873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47C02-0A3A-496F-989A-3AEA0F69670D}">
  <ds:schemaRefs>
    <ds:schemaRef ds:uri="http://schemas.microsoft.com/office/2006/metadata/properties"/>
    <ds:schemaRef ds:uri="http://schemas.microsoft.com/office/infopath/2007/PartnerControls"/>
    <ds:schemaRef ds:uri="7c785391-0b56-47dc-90b0-4e6c99873394"/>
    <ds:schemaRef ds:uri="91cd95cf-08a9-4178-85a8-15bf78dff4e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RST</vt:lpstr>
      <vt:lpstr>WRAT</vt:lpstr>
      <vt:lpstr>Design + Rankings</vt:lpstr>
      <vt:lpstr>Design Weightings</vt:lpstr>
      <vt:lpstr>RST!_Hlk92874663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Coleman</dc:creator>
  <cp:keywords/>
  <dc:description/>
  <cp:lastModifiedBy>Nikki Brain</cp:lastModifiedBy>
  <cp:revision/>
  <dcterms:created xsi:type="dcterms:W3CDTF">2022-05-19T13:06:31Z</dcterms:created>
  <dcterms:modified xsi:type="dcterms:W3CDTF">2023-04-24T13:34:11Z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0x01010044DEF322768F9F42AC61FA425C6F8A1A</vt:lpwstr>
  </property>
  <property fmtid="{D5CDD505-2E9C-101B-9397-08002B2CF9AE}" pid="3" name="MediaServiceImageTags">
    <vt:lpwstr/>
  </property>
</Properties>
</file>